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mc:AlternateContent xmlns:mc="http://schemas.openxmlformats.org/markup-compatibility/2006">
    <mc:Choice Requires="x15">
      <x15ac:absPath xmlns:x15ac="http://schemas.microsoft.com/office/spreadsheetml/2010/11/ac" url="https://cleanairpartnership.sharepoint.com/sites/Programs/Gas Phase out/2025/08 - Other Projects/SSG-AMO - IESO LT-2/Municipal Engagement Tool/"/>
    </mc:Choice>
  </mc:AlternateContent>
  <xr:revisionPtr revIDLastSave="0" documentId="13_ncr:1_{296F601D-42A6-4F60-89C2-A2FDCB0F5921}" xr6:coauthVersionLast="47" xr6:coauthVersionMax="47" xr10:uidLastSave="{00000000-0000-0000-0000-000000000000}"/>
  <bookViews>
    <workbookView xWindow="-120" yWindow="-120" windowWidth="29040" windowHeight="15720" firstSheet="1" activeTab="1" xr2:uid="{00000000-000D-0000-FFFF-FFFF00000000}"/>
  </bookViews>
  <sheets>
    <sheet name="1.Introduction" sheetId="3" r:id="rId1"/>
    <sheet name="2.Project Details" sheetId="4" r:id="rId2"/>
    <sheet name="3.Criteria" sheetId="17" r:id="rId3"/>
    <sheet name="4. Scores-Manual" sheetId="20" r:id="rId4"/>
    <sheet name="5.Scores-Automatic" sheetId="18" r:id="rId5"/>
    <sheet name="6.Scores-Summary" sheetId="15" r:id="rId6"/>
    <sheet name="7.Results" sheetId="16" r:id="rId7"/>
    <sheet name="8. Sensitivity" sheetId="22" r:id="rId8"/>
  </sheets>
  <externalReferences>
    <externalReference r:id="rId9"/>
  </externalReferences>
  <definedNames>
    <definedName name="fuel_type">'5.Scores-Automatic'!$U$29:$U$46</definedName>
    <definedName name="NumA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eL2K6CrN+yqjmOZIbFErSb3jMhc/610r1NQNVuSsq3c="/>
    </ext>
  </extLst>
</workbook>
</file>

<file path=xl/calcChain.xml><?xml version="1.0" encoding="utf-8"?>
<calcChain xmlns="http://schemas.openxmlformats.org/spreadsheetml/2006/main">
  <c r="K37" i="18" l="1"/>
  <c r="J37" i="18"/>
  <c r="I37" i="18"/>
  <c r="H37" i="18"/>
  <c r="G37" i="18"/>
  <c r="F37" i="18"/>
  <c r="F36" i="18"/>
  <c r="G36" i="18"/>
  <c r="H36" i="18"/>
  <c r="I36" i="18"/>
  <c r="J36" i="18"/>
  <c r="K36" i="18"/>
  <c r="D7" i="15"/>
  <c r="V6" i="15"/>
  <c r="E10" i="22"/>
  <c r="O107" i="15"/>
  <c r="E19" i="22" l="1"/>
  <c r="E18" i="22"/>
  <c r="E17" i="22"/>
  <c r="E16" i="22"/>
  <c r="E15" i="22"/>
  <c r="E14" i="22"/>
  <c r="E13" i="22"/>
  <c r="E12" i="22"/>
  <c r="E11" i="22"/>
  <c r="AE6" i="15"/>
  <c r="AB6" i="15"/>
  <c r="Y6" i="15"/>
  <c r="S6" i="15"/>
  <c r="P6" i="15"/>
  <c r="M6" i="15"/>
  <c r="J6" i="15"/>
  <c r="G6" i="15"/>
  <c r="D6" i="15"/>
  <c r="AC10" i="15"/>
  <c r="AB12" i="15"/>
  <c r="AB14" i="15"/>
  <c r="AB16" i="15"/>
  <c r="AB18" i="15"/>
  <c r="AB20" i="15"/>
  <c r="AB22" i="15"/>
  <c r="B120" i="20"/>
  <c r="B100" i="20"/>
  <c r="B80" i="20"/>
  <c r="B61" i="20"/>
  <c r="B42" i="20"/>
  <c r="B23" i="20"/>
  <c r="B6" i="20"/>
  <c r="B49" i="18"/>
  <c r="B6" i="18"/>
  <c r="B25" i="18"/>
  <c r="AF10" i="15"/>
  <c r="G19" i="22" s="1"/>
  <c r="Z10" i="15"/>
  <c r="G17" i="22" s="1"/>
  <c r="W10" i="15"/>
  <c r="G16" i="22" s="1"/>
  <c r="T10" i="15"/>
  <c r="G15" i="22" s="1"/>
  <c r="Q10" i="15"/>
  <c r="G14" i="22" s="1"/>
  <c r="N10" i="15"/>
  <c r="K10" i="15"/>
  <c r="G12" i="22" s="1"/>
  <c r="H10" i="15"/>
  <c r="E10" i="15"/>
  <c r="AH53" i="22"/>
  <c r="AH89" i="22" s="1"/>
  <c r="AE53" i="22"/>
  <c r="AE86" i="22" s="1"/>
  <c r="AB53" i="22"/>
  <c r="AB67" i="22" s="1"/>
  <c r="Y53" i="22"/>
  <c r="Y71" i="22" s="1"/>
  <c r="V53" i="22"/>
  <c r="V67" i="22" s="1"/>
  <c r="S53" i="22"/>
  <c r="S67" i="22" s="1"/>
  <c r="O53" i="22"/>
  <c r="O71" i="22" s="1"/>
  <c r="J130" i="22" s="1"/>
  <c r="L53" i="22"/>
  <c r="L83" i="22" s="1"/>
  <c r="I53" i="22"/>
  <c r="I88" i="22" s="1"/>
  <c r="F53" i="22"/>
  <c r="F85" i="22" s="1"/>
  <c r="F11" i="22"/>
  <c r="F12" i="22"/>
  <c r="F13" i="22"/>
  <c r="F14" i="22"/>
  <c r="F15" i="22"/>
  <c r="F16" i="22"/>
  <c r="F17" i="22"/>
  <c r="F18" i="22"/>
  <c r="F19" i="22"/>
  <c r="F10" i="22"/>
  <c r="P147" i="22"/>
  <c r="O147" i="22"/>
  <c r="N147" i="22"/>
  <c r="M147" i="22"/>
  <c r="L147" i="22"/>
  <c r="K147" i="22"/>
  <c r="J147" i="22"/>
  <c r="I147" i="22"/>
  <c r="H147" i="22"/>
  <c r="G147" i="22"/>
  <c r="F147" i="22"/>
  <c r="P146" i="22"/>
  <c r="O146" i="22"/>
  <c r="N146" i="22"/>
  <c r="M146" i="22"/>
  <c r="L146" i="22"/>
  <c r="K146" i="22"/>
  <c r="J146" i="22"/>
  <c r="I146" i="22"/>
  <c r="H146" i="22"/>
  <c r="G146" i="22"/>
  <c r="F146" i="22"/>
  <c r="P145" i="22"/>
  <c r="O145" i="22"/>
  <c r="N145" i="22"/>
  <c r="M145" i="22"/>
  <c r="L145" i="22"/>
  <c r="K145" i="22"/>
  <c r="J145" i="22"/>
  <c r="I145" i="22"/>
  <c r="H145" i="22"/>
  <c r="G145" i="22"/>
  <c r="F145" i="22"/>
  <c r="P144" i="22"/>
  <c r="O144" i="22"/>
  <c r="N144" i="22"/>
  <c r="M144" i="22"/>
  <c r="L144" i="22"/>
  <c r="K144" i="22"/>
  <c r="J144" i="22"/>
  <c r="I144" i="22"/>
  <c r="H144" i="22"/>
  <c r="G144" i="22"/>
  <c r="F144" i="22"/>
  <c r="P143" i="22"/>
  <c r="O143" i="22"/>
  <c r="N143" i="22"/>
  <c r="M143" i="22"/>
  <c r="L143" i="22"/>
  <c r="K143" i="22"/>
  <c r="J143" i="22"/>
  <c r="I143" i="22"/>
  <c r="H143" i="22"/>
  <c r="G143" i="22"/>
  <c r="F143" i="22"/>
  <c r="P142" i="22"/>
  <c r="O142" i="22"/>
  <c r="N142" i="22"/>
  <c r="M142" i="22"/>
  <c r="L142" i="22"/>
  <c r="K142" i="22"/>
  <c r="J142" i="22"/>
  <c r="I142" i="22"/>
  <c r="H142" i="22"/>
  <c r="G142" i="22"/>
  <c r="F142" i="22"/>
  <c r="P141" i="22"/>
  <c r="O141" i="22"/>
  <c r="N141" i="22"/>
  <c r="M141" i="22"/>
  <c r="L141" i="22"/>
  <c r="K141" i="22"/>
  <c r="J141" i="22"/>
  <c r="I141" i="22"/>
  <c r="H141" i="22"/>
  <c r="G141" i="22"/>
  <c r="F141" i="22"/>
  <c r="P140" i="22"/>
  <c r="O140" i="22"/>
  <c r="N140" i="22"/>
  <c r="M140" i="22"/>
  <c r="L140" i="22"/>
  <c r="K140" i="22"/>
  <c r="J140" i="22"/>
  <c r="I140" i="22"/>
  <c r="H140" i="22"/>
  <c r="G140" i="22"/>
  <c r="F140" i="22"/>
  <c r="P139" i="22"/>
  <c r="O139" i="22"/>
  <c r="N139" i="22"/>
  <c r="M139" i="22"/>
  <c r="L139" i="22"/>
  <c r="K139" i="22"/>
  <c r="J139" i="22"/>
  <c r="I139" i="22"/>
  <c r="H139" i="22"/>
  <c r="G139" i="22"/>
  <c r="F139" i="22"/>
  <c r="P138" i="22"/>
  <c r="O138" i="22"/>
  <c r="N138" i="22"/>
  <c r="M138" i="22"/>
  <c r="L138" i="22"/>
  <c r="K138" i="22"/>
  <c r="J138" i="22"/>
  <c r="I138" i="22"/>
  <c r="H138" i="22"/>
  <c r="G138" i="22"/>
  <c r="F138" i="22"/>
  <c r="P137" i="22"/>
  <c r="O137" i="22"/>
  <c r="N137" i="22"/>
  <c r="M137" i="22"/>
  <c r="L137" i="22"/>
  <c r="K137" i="22"/>
  <c r="J137" i="22"/>
  <c r="I137" i="22"/>
  <c r="H137" i="22"/>
  <c r="G137" i="22"/>
  <c r="F137" i="22"/>
  <c r="P136" i="22"/>
  <c r="O136" i="22"/>
  <c r="N136" i="22"/>
  <c r="M136" i="22"/>
  <c r="L136" i="22"/>
  <c r="K136" i="22"/>
  <c r="J136" i="22"/>
  <c r="I136" i="22"/>
  <c r="H136" i="22"/>
  <c r="G136" i="22"/>
  <c r="F136" i="22"/>
  <c r="P135" i="22"/>
  <c r="O135" i="22"/>
  <c r="N135" i="22"/>
  <c r="M135" i="22"/>
  <c r="L135" i="22"/>
  <c r="K135" i="22"/>
  <c r="J135" i="22"/>
  <c r="I135" i="22"/>
  <c r="H135" i="22"/>
  <c r="G135" i="22"/>
  <c r="F135" i="22"/>
  <c r="P134" i="22"/>
  <c r="O134" i="22"/>
  <c r="N134" i="22"/>
  <c r="M134" i="22"/>
  <c r="L134" i="22"/>
  <c r="K134" i="22"/>
  <c r="J134" i="22"/>
  <c r="I134" i="22"/>
  <c r="H134" i="22"/>
  <c r="G134" i="22"/>
  <c r="F134" i="22"/>
  <c r="P133" i="22"/>
  <c r="O133" i="22"/>
  <c r="N133" i="22"/>
  <c r="M133" i="22"/>
  <c r="L133" i="22"/>
  <c r="K133" i="22"/>
  <c r="J133" i="22"/>
  <c r="I133" i="22"/>
  <c r="H133" i="22"/>
  <c r="G133" i="22"/>
  <c r="F133" i="22"/>
  <c r="P132" i="22"/>
  <c r="O132" i="22"/>
  <c r="N132" i="22"/>
  <c r="M132" i="22"/>
  <c r="L132" i="22"/>
  <c r="K132" i="22"/>
  <c r="J132" i="22"/>
  <c r="I132" i="22"/>
  <c r="H132" i="22"/>
  <c r="G132" i="22"/>
  <c r="F132" i="22"/>
  <c r="P131" i="22"/>
  <c r="O131" i="22"/>
  <c r="N131" i="22"/>
  <c r="M131" i="22"/>
  <c r="L131" i="22"/>
  <c r="K131" i="22"/>
  <c r="J131" i="22"/>
  <c r="I131" i="22"/>
  <c r="H131" i="22"/>
  <c r="G131" i="22"/>
  <c r="F131" i="22"/>
  <c r="F130" i="22"/>
  <c r="P129" i="22"/>
  <c r="O129" i="22"/>
  <c r="N129" i="22"/>
  <c r="M129" i="22"/>
  <c r="L129" i="22"/>
  <c r="K129" i="22"/>
  <c r="J129" i="22"/>
  <c r="I129" i="22"/>
  <c r="H129" i="22"/>
  <c r="G129" i="22"/>
  <c r="F129" i="22"/>
  <c r="P128" i="22"/>
  <c r="O128" i="22"/>
  <c r="N128" i="22"/>
  <c r="M128" i="22"/>
  <c r="L128" i="22"/>
  <c r="K128" i="22"/>
  <c r="J128" i="22"/>
  <c r="I128" i="22"/>
  <c r="H128" i="22"/>
  <c r="G128" i="22"/>
  <c r="F128" i="22"/>
  <c r="AG65" i="22"/>
  <c r="AD65" i="22"/>
  <c r="AA65" i="22"/>
  <c r="X65" i="22"/>
  <c r="U65" i="22"/>
  <c r="Q65" i="22"/>
  <c r="N65" i="22"/>
  <c r="C65" i="22"/>
  <c r="B65" i="22"/>
  <c r="AG63" i="22"/>
  <c r="AD63" i="22"/>
  <c r="AA63" i="22"/>
  <c r="X63" i="22"/>
  <c r="U63" i="22"/>
  <c r="Q63" i="22"/>
  <c r="N63" i="22"/>
  <c r="C63" i="22"/>
  <c r="B63" i="22"/>
  <c r="AG61" i="22"/>
  <c r="AD61" i="22"/>
  <c r="AA61" i="22"/>
  <c r="X61" i="22"/>
  <c r="U61" i="22"/>
  <c r="Q61" i="22"/>
  <c r="N61" i="22"/>
  <c r="C61" i="22"/>
  <c r="B61" i="22"/>
  <c r="AG59" i="22"/>
  <c r="AD59" i="22"/>
  <c r="AA59" i="22"/>
  <c r="X59" i="22"/>
  <c r="U59" i="22"/>
  <c r="Q59" i="22"/>
  <c r="N59" i="22"/>
  <c r="C59" i="22"/>
  <c r="B59" i="22"/>
  <c r="AG57" i="22"/>
  <c r="AD57" i="22"/>
  <c r="AA57" i="22"/>
  <c r="X57" i="22"/>
  <c r="U57" i="22"/>
  <c r="Q57" i="22"/>
  <c r="N57" i="22"/>
  <c r="C57" i="22"/>
  <c r="F123" i="22" s="1"/>
  <c r="B57" i="22"/>
  <c r="AG55" i="22"/>
  <c r="AD55" i="22"/>
  <c r="AA55" i="22"/>
  <c r="X55" i="22"/>
  <c r="U55" i="22"/>
  <c r="Q55" i="22"/>
  <c r="N55" i="22"/>
  <c r="C55" i="22"/>
  <c r="B55" i="22"/>
  <c r="P53" i="22"/>
  <c r="AG50" i="22"/>
  <c r="P150" i="22" s="1"/>
  <c r="AD50" i="22"/>
  <c r="O150" i="22" s="1"/>
  <c r="AA50" i="22"/>
  <c r="N150" i="22" s="1"/>
  <c r="X50" i="22"/>
  <c r="M121" i="22" s="1"/>
  <c r="U50" i="22"/>
  <c r="L121" i="22" s="1"/>
  <c r="Q50" i="22"/>
  <c r="K150" i="22" s="1"/>
  <c r="N50" i="22"/>
  <c r="J150" i="22" s="1"/>
  <c r="K50" i="22"/>
  <c r="I150" i="22" s="1"/>
  <c r="H50" i="22"/>
  <c r="H150" i="22" s="1"/>
  <c r="D50" i="22"/>
  <c r="G150" i="22" s="1"/>
  <c r="AE22" i="15"/>
  <c r="AE20" i="15"/>
  <c r="AE18" i="15"/>
  <c r="AE16" i="15"/>
  <c r="AE14" i="15"/>
  <c r="AE12" i="15"/>
  <c r="Y22" i="15"/>
  <c r="Y20" i="15"/>
  <c r="Y18" i="15"/>
  <c r="Y16" i="15"/>
  <c r="Y14" i="15"/>
  <c r="Y12" i="15"/>
  <c r="V22" i="15"/>
  <c r="V20" i="15"/>
  <c r="V18" i="15"/>
  <c r="V16" i="15"/>
  <c r="V14" i="15"/>
  <c r="V12" i="15"/>
  <c r="S22" i="15"/>
  <c r="S20" i="15"/>
  <c r="S18" i="15"/>
  <c r="S16" i="15"/>
  <c r="S14" i="15"/>
  <c r="S12" i="15"/>
  <c r="P22" i="15"/>
  <c r="P20" i="15"/>
  <c r="P18" i="15"/>
  <c r="P16" i="15"/>
  <c r="P14" i="15"/>
  <c r="P12" i="15"/>
  <c r="K124" i="20"/>
  <c r="J124" i="20"/>
  <c r="I124" i="20"/>
  <c r="H124" i="20"/>
  <c r="G124" i="20"/>
  <c r="F124" i="20"/>
  <c r="K123" i="20"/>
  <c r="J123" i="20"/>
  <c r="I123" i="20"/>
  <c r="H123" i="20"/>
  <c r="G123" i="20"/>
  <c r="F123" i="20"/>
  <c r="K122" i="20"/>
  <c r="J122" i="20"/>
  <c r="I122" i="20"/>
  <c r="H122" i="20"/>
  <c r="G122" i="20"/>
  <c r="F122" i="20"/>
  <c r="K104" i="20"/>
  <c r="J104" i="20"/>
  <c r="I104" i="20"/>
  <c r="H104" i="20"/>
  <c r="G104" i="20"/>
  <c r="F104" i="20"/>
  <c r="K103" i="20"/>
  <c r="J103" i="20"/>
  <c r="I103" i="20"/>
  <c r="H103" i="20"/>
  <c r="G103" i="20"/>
  <c r="F103" i="20"/>
  <c r="K102" i="20"/>
  <c r="J102" i="20"/>
  <c r="I102" i="20"/>
  <c r="H102" i="20"/>
  <c r="G102" i="20"/>
  <c r="F102" i="20"/>
  <c r="K84" i="20"/>
  <c r="J84" i="20"/>
  <c r="I84" i="20"/>
  <c r="H84" i="20"/>
  <c r="G84" i="20"/>
  <c r="F84" i="20"/>
  <c r="K83" i="20"/>
  <c r="J83" i="20"/>
  <c r="I83" i="20"/>
  <c r="H83" i="20"/>
  <c r="G83" i="20"/>
  <c r="F83" i="20"/>
  <c r="K82" i="20"/>
  <c r="J82" i="20"/>
  <c r="I82" i="20"/>
  <c r="H82" i="20"/>
  <c r="G82" i="20"/>
  <c r="F82" i="20"/>
  <c r="K65" i="20"/>
  <c r="J65" i="20"/>
  <c r="I65" i="20"/>
  <c r="H65" i="20"/>
  <c r="G65" i="20"/>
  <c r="F65" i="20"/>
  <c r="K64" i="20"/>
  <c r="J64" i="20"/>
  <c r="I64" i="20"/>
  <c r="H64" i="20"/>
  <c r="G64" i="20"/>
  <c r="F64" i="20"/>
  <c r="K63" i="20"/>
  <c r="J63" i="20"/>
  <c r="I63" i="20"/>
  <c r="H63" i="20"/>
  <c r="G63" i="20"/>
  <c r="F63" i="20"/>
  <c r="K46" i="20"/>
  <c r="J46" i="20"/>
  <c r="I46" i="20"/>
  <c r="H46" i="20"/>
  <c r="G46" i="20"/>
  <c r="F46" i="20"/>
  <c r="K45" i="20"/>
  <c r="J45" i="20"/>
  <c r="I45" i="20"/>
  <c r="H45" i="20"/>
  <c r="G45" i="20"/>
  <c r="F45" i="20"/>
  <c r="K44" i="20"/>
  <c r="J44" i="20"/>
  <c r="I44" i="20"/>
  <c r="H44" i="20"/>
  <c r="G44" i="20"/>
  <c r="F44" i="20"/>
  <c r="K27" i="20"/>
  <c r="J27" i="20"/>
  <c r="I27" i="20"/>
  <c r="H27" i="20"/>
  <c r="G27" i="20"/>
  <c r="F27" i="20"/>
  <c r="K26" i="20"/>
  <c r="J26" i="20"/>
  <c r="I26" i="20"/>
  <c r="H26" i="20"/>
  <c r="G26" i="20"/>
  <c r="F26" i="20"/>
  <c r="K25" i="20"/>
  <c r="J25" i="20"/>
  <c r="I25" i="20"/>
  <c r="H25" i="20"/>
  <c r="G25" i="20"/>
  <c r="F25" i="20"/>
  <c r="K9" i="20"/>
  <c r="J9" i="20"/>
  <c r="I9" i="20"/>
  <c r="H9" i="20"/>
  <c r="G9" i="20"/>
  <c r="F9" i="20"/>
  <c r="K8" i="20"/>
  <c r="J8" i="20"/>
  <c r="I8" i="20"/>
  <c r="H8" i="20"/>
  <c r="G8" i="20"/>
  <c r="F8" i="20"/>
  <c r="K7" i="20"/>
  <c r="J7" i="20"/>
  <c r="I7" i="20"/>
  <c r="H7" i="20"/>
  <c r="G7" i="20"/>
  <c r="F7" i="20"/>
  <c r="M22" i="15"/>
  <c r="M20" i="15"/>
  <c r="M18" i="15"/>
  <c r="M16" i="15"/>
  <c r="M14" i="15"/>
  <c r="M12" i="15"/>
  <c r="G16" i="18"/>
  <c r="H16" i="18"/>
  <c r="I16" i="18"/>
  <c r="J16" i="18"/>
  <c r="K16" i="18"/>
  <c r="F16" i="18"/>
  <c r="G15" i="18"/>
  <c r="H15" i="18"/>
  <c r="I15" i="18"/>
  <c r="J15" i="18"/>
  <c r="K15" i="18"/>
  <c r="F15" i="18"/>
  <c r="R61" i="18"/>
  <c r="E28" i="15" l="1"/>
  <c r="G10" i="22"/>
  <c r="H28" i="15"/>
  <c r="G11" i="22"/>
  <c r="N28" i="15"/>
  <c r="G13" i="22"/>
  <c r="AC12" i="15"/>
  <c r="G18" i="22"/>
  <c r="AC18" i="15"/>
  <c r="AC20" i="15"/>
  <c r="AC16" i="15"/>
  <c r="AC22" i="15"/>
  <c r="AC14" i="15"/>
  <c r="AE67" i="22"/>
  <c r="Y65" i="22"/>
  <c r="O67" i="22"/>
  <c r="AH67" i="22"/>
  <c r="AB57" i="22"/>
  <c r="N123" i="22" s="1"/>
  <c r="Y67" i="22"/>
  <c r="I67" i="22"/>
  <c r="L67" i="22"/>
  <c r="Y59" i="22"/>
  <c r="M124" i="22" s="1"/>
  <c r="AB59" i="22"/>
  <c r="N124" i="22" s="1"/>
  <c r="AB55" i="22"/>
  <c r="N122" i="22" s="1"/>
  <c r="V55" i="22"/>
  <c r="L122" i="22" s="1"/>
  <c r="V59" i="22"/>
  <c r="L124" i="22" s="1"/>
  <c r="V63" i="22"/>
  <c r="L126" i="22" s="1"/>
  <c r="V61" i="22"/>
  <c r="L125" i="22" s="1"/>
  <c r="AE55" i="22"/>
  <c r="O122" i="22" s="1"/>
  <c r="S59" i="22"/>
  <c r="K124" i="22" s="1"/>
  <c r="S132" i="22"/>
  <c r="T132" i="22" s="1"/>
  <c r="S138" i="22"/>
  <c r="T138" i="22" s="1"/>
  <c r="S146" i="22"/>
  <c r="T146" i="22" s="1"/>
  <c r="S128" i="22"/>
  <c r="T128" i="22" s="1"/>
  <c r="M130" i="22"/>
  <c r="S140" i="22"/>
  <c r="T140" i="22" s="1"/>
  <c r="AE65" i="22"/>
  <c r="O127" i="22" s="1"/>
  <c r="L79" i="22"/>
  <c r="AE82" i="22"/>
  <c r="AH85" i="22"/>
  <c r="F89" i="22"/>
  <c r="S135" i="22"/>
  <c r="T135" i="22" s="1"/>
  <c r="S143" i="22"/>
  <c r="T143" i="22" s="1"/>
  <c r="S71" i="22"/>
  <c r="K130" i="22" s="1"/>
  <c r="AE80" i="22"/>
  <c r="AH83" i="22"/>
  <c r="F87" i="22"/>
  <c r="I90" i="22"/>
  <c r="S136" i="22"/>
  <c r="T136" i="22" s="1"/>
  <c r="S144" i="22"/>
  <c r="T144" i="22" s="1"/>
  <c r="S55" i="22"/>
  <c r="K122" i="22" s="1"/>
  <c r="AE57" i="22"/>
  <c r="O123" i="22" s="1"/>
  <c r="AE61" i="22"/>
  <c r="O125" i="22" s="1"/>
  <c r="S63" i="22"/>
  <c r="K126" i="22" s="1"/>
  <c r="AH57" i="22"/>
  <c r="P123" i="22" s="1"/>
  <c r="AH65" i="22"/>
  <c r="P127" i="22" s="1"/>
  <c r="L80" i="22"/>
  <c r="AE83" i="22"/>
  <c r="AH86" i="22"/>
  <c r="F90" i="22"/>
  <c r="O61" i="22"/>
  <c r="J125" i="22" s="1"/>
  <c r="AB63" i="22"/>
  <c r="N126" i="22" s="1"/>
  <c r="O65" i="22"/>
  <c r="J127" i="22" s="1"/>
  <c r="V71" i="22"/>
  <c r="L130" i="22" s="1"/>
  <c r="AH80" i="22"/>
  <c r="F84" i="22"/>
  <c r="I87" i="22"/>
  <c r="L90" i="22"/>
  <c r="S134" i="22"/>
  <c r="T134" i="22" s="1"/>
  <c r="S142" i="22"/>
  <c r="T142" i="22" s="1"/>
  <c r="S65" i="22"/>
  <c r="K127" i="22" s="1"/>
  <c r="F81" i="22"/>
  <c r="I84" i="22"/>
  <c r="L87" i="22"/>
  <c r="AE90" i="22"/>
  <c r="AE63" i="22"/>
  <c r="O126" i="22" s="1"/>
  <c r="AH55" i="22"/>
  <c r="P122" i="22" s="1"/>
  <c r="V57" i="22"/>
  <c r="L123" i="22" s="1"/>
  <c r="AH59" i="22"/>
  <c r="P124" i="22" s="1"/>
  <c r="AH63" i="22"/>
  <c r="P126" i="22" s="1"/>
  <c r="V65" i="22"/>
  <c r="L127" i="22" s="1"/>
  <c r="AB71" i="22"/>
  <c r="N130" i="22" s="1"/>
  <c r="F82" i="22"/>
  <c r="I85" i="22"/>
  <c r="L88" i="22"/>
  <c r="J121" i="22"/>
  <c r="S129" i="22"/>
  <c r="T129" i="22" s="1"/>
  <c r="S131" i="22"/>
  <c r="T131" i="22" s="1"/>
  <c r="S137" i="22"/>
  <c r="T137" i="22" s="1"/>
  <c r="S139" i="22"/>
  <c r="T139" i="22" s="1"/>
  <c r="S145" i="22"/>
  <c r="T145" i="22" s="1"/>
  <c r="S147" i="22"/>
  <c r="T147" i="22" s="1"/>
  <c r="S57" i="22"/>
  <c r="K123" i="22" s="1"/>
  <c r="S61" i="22"/>
  <c r="K125" i="22" s="1"/>
  <c r="Y63" i="22"/>
  <c r="M126" i="22" s="1"/>
  <c r="Y61" i="22"/>
  <c r="F79" i="22"/>
  <c r="I82" i="22"/>
  <c r="L85" i="22"/>
  <c r="AE88" i="22"/>
  <c r="K121" i="22"/>
  <c r="S133" i="22"/>
  <c r="T133" i="22" s="1"/>
  <c r="S141" i="22"/>
  <c r="T141" i="22" s="1"/>
  <c r="O55" i="22"/>
  <c r="J122" i="22" s="1"/>
  <c r="O59" i="22"/>
  <c r="J124" i="22" s="1"/>
  <c r="AB61" i="22"/>
  <c r="N125" i="22" s="1"/>
  <c r="O63" i="22"/>
  <c r="J126" i="22" s="1"/>
  <c r="AB65" i="22"/>
  <c r="N127" i="22" s="1"/>
  <c r="I79" i="22"/>
  <c r="L82" i="22"/>
  <c r="AE85" i="22"/>
  <c r="AH88" i="22"/>
  <c r="L150" i="22"/>
  <c r="F122" i="22"/>
  <c r="F71" i="22"/>
  <c r="AD71" i="22"/>
  <c r="AE79" i="22"/>
  <c r="I81" i="22"/>
  <c r="AH82" i="22"/>
  <c r="L84" i="22"/>
  <c r="F86" i="22"/>
  <c r="AE87" i="22"/>
  <c r="I89" i="22"/>
  <c r="AH90" i="22"/>
  <c r="F127" i="22"/>
  <c r="M150" i="22"/>
  <c r="Y57" i="22"/>
  <c r="I71" i="22"/>
  <c r="H130" i="22" s="1"/>
  <c r="AE71" i="22"/>
  <c r="O130" i="22" s="1"/>
  <c r="AH79" i="22"/>
  <c r="L81" i="22"/>
  <c r="F83" i="22"/>
  <c r="AE84" i="22"/>
  <c r="I86" i="22"/>
  <c r="AH87" i="22"/>
  <c r="L89" i="22"/>
  <c r="G121" i="22"/>
  <c r="N121" i="22"/>
  <c r="F126" i="22"/>
  <c r="L71" i="22"/>
  <c r="I130" i="22" s="1"/>
  <c r="AG71" i="22"/>
  <c r="F80" i="22"/>
  <c r="AE81" i="22"/>
  <c r="I83" i="22"/>
  <c r="AH84" i="22"/>
  <c r="L86" i="22"/>
  <c r="F88" i="22"/>
  <c r="AE89" i="22"/>
  <c r="H121" i="22"/>
  <c r="O121" i="22"/>
  <c r="F125" i="22"/>
  <c r="Y55" i="22"/>
  <c r="M122" i="22" s="1"/>
  <c r="O57" i="22"/>
  <c r="J123" i="22" s="1"/>
  <c r="AE59" i="22"/>
  <c r="O124" i="22" s="1"/>
  <c r="AH61" i="22"/>
  <c r="P125" i="22" s="1"/>
  <c r="AH71" i="22"/>
  <c r="P130" i="22" s="1"/>
  <c r="I80" i="22"/>
  <c r="AH81" i="22"/>
  <c r="I121" i="22"/>
  <c r="P121" i="22"/>
  <c r="F124" i="22"/>
  <c r="R60" i="18"/>
  <c r="R59" i="18" s="1"/>
  <c r="R58" i="18" s="1"/>
  <c r="R57" i="18" s="1"/>
  <c r="R56" i="18" s="1"/>
  <c r="R55" i="18" s="1"/>
  <c r="R54" i="18" s="1"/>
  <c r="R53" i="18" s="1"/>
  <c r="AJ67" i="22" l="1"/>
  <c r="S17" i="22" s="1"/>
  <c r="M127" i="22"/>
  <c r="M125" i="22"/>
  <c r="M123" i="22"/>
  <c r="G130" i="22"/>
  <c r="S130" i="22" s="1"/>
  <c r="T130" i="22" s="1"/>
  <c r="G52" i="18" l="1"/>
  <c r="H52" i="18"/>
  <c r="I52" i="18"/>
  <c r="J52" i="18"/>
  <c r="K52" i="18"/>
  <c r="G53" i="18"/>
  <c r="H53" i="18"/>
  <c r="I53" i="18"/>
  <c r="J53" i="18"/>
  <c r="K53" i="18"/>
  <c r="G54" i="18"/>
  <c r="H54" i="18"/>
  <c r="I54" i="18"/>
  <c r="J54" i="18"/>
  <c r="K54" i="18"/>
  <c r="F54" i="18"/>
  <c r="F53" i="18"/>
  <c r="F52" i="18"/>
  <c r="G40" i="18"/>
  <c r="H40" i="18"/>
  <c r="I40" i="18"/>
  <c r="J40" i="18"/>
  <c r="K40" i="18"/>
  <c r="F40" i="18"/>
  <c r="F39" i="18"/>
  <c r="G39" i="18"/>
  <c r="G41" i="18" s="1"/>
  <c r="H39" i="18"/>
  <c r="H41" i="18" s="1"/>
  <c r="I39" i="18"/>
  <c r="I41" i="18" s="1"/>
  <c r="J39" i="18"/>
  <c r="K39" i="18"/>
  <c r="G33" i="18"/>
  <c r="G57" i="18" s="1"/>
  <c r="H33" i="18"/>
  <c r="H57" i="18" s="1"/>
  <c r="I33" i="18"/>
  <c r="I57" i="18" s="1"/>
  <c r="J33" i="18"/>
  <c r="J57" i="18" s="1"/>
  <c r="K33" i="18"/>
  <c r="K57" i="18" s="1"/>
  <c r="F33" i="18"/>
  <c r="F57" i="18" s="1"/>
  <c r="G31" i="18"/>
  <c r="G32" i="18" s="1"/>
  <c r="H31" i="18"/>
  <c r="H32" i="18" s="1"/>
  <c r="I31" i="18"/>
  <c r="I32" i="18" s="1"/>
  <c r="J31" i="18"/>
  <c r="J32" i="18" s="1"/>
  <c r="K31" i="18"/>
  <c r="K32" i="18" s="1"/>
  <c r="F31" i="18"/>
  <c r="F32" i="18" s="1"/>
  <c r="G28" i="18"/>
  <c r="H28" i="18"/>
  <c r="I28" i="18"/>
  <c r="J28" i="18"/>
  <c r="K28" i="18"/>
  <c r="G29" i="18"/>
  <c r="H29" i="18"/>
  <c r="I29" i="18"/>
  <c r="J29" i="18"/>
  <c r="K29" i="18"/>
  <c r="G30" i="18"/>
  <c r="H30" i="18"/>
  <c r="I30" i="18"/>
  <c r="J30" i="18"/>
  <c r="K30" i="18"/>
  <c r="F30" i="18"/>
  <c r="F29" i="18"/>
  <c r="F28" i="18"/>
  <c r="K41" i="18" l="1"/>
  <c r="J41" i="18"/>
  <c r="F41" i="18"/>
  <c r="H55" i="18"/>
  <c r="H60" i="18" s="1"/>
  <c r="G55" i="18"/>
  <c r="G60" i="18" s="1"/>
  <c r="F55" i="18"/>
  <c r="F60" i="18" s="1"/>
  <c r="K55" i="18"/>
  <c r="K60" i="18" s="1"/>
  <c r="J55" i="18"/>
  <c r="J60" i="18" s="1"/>
  <c r="I55" i="18"/>
  <c r="I60" i="18" s="1"/>
  <c r="K35" i="18"/>
  <c r="K38" i="18" s="1"/>
  <c r="I35" i="18"/>
  <c r="I38" i="18" s="1"/>
  <c r="I42" i="18" s="1"/>
  <c r="J35" i="18"/>
  <c r="J38" i="18" s="1"/>
  <c r="H35" i="18"/>
  <c r="H38" i="18" s="1"/>
  <c r="H42" i="18" s="1"/>
  <c r="G35" i="18"/>
  <c r="G38" i="18" s="1"/>
  <c r="G42" i="18" s="1"/>
  <c r="F35" i="18"/>
  <c r="F38" i="18" s="1"/>
  <c r="I56" i="18" l="1"/>
  <c r="I59" i="18" s="1"/>
  <c r="I61" i="18" s="1"/>
  <c r="J56" i="18"/>
  <c r="J59" i="18" s="1"/>
  <c r="J61" i="18" s="1"/>
  <c r="F56" i="18"/>
  <c r="F59" i="18" s="1"/>
  <c r="F61" i="18" s="1"/>
  <c r="G56" i="18"/>
  <c r="G59" i="18" s="1"/>
  <c r="G61" i="18" s="1"/>
  <c r="K56" i="18"/>
  <c r="K59" i="18" s="1"/>
  <c r="K61" i="18" s="1"/>
  <c r="H56" i="18"/>
  <c r="H59" i="18" s="1"/>
  <c r="H61" i="18" s="1"/>
  <c r="J42" i="18"/>
  <c r="J43" i="18" s="1"/>
  <c r="F42" i="18"/>
  <c r="F43" i="18" s="1"/>
  <c r="K42" i="18"/>
  <c r="K43" i="18" s="1"/>
  <c r="H43" i="18"/>
  <c r="G43" i="18"/>
  <c r="I43" i="18"/>
  <c r="G16" i="15" l="1"/>
  <c r="H59" i="22"/>
  <c r="I59" i="22" s="1"/>
  <c r="H124" i="22" s="1"/>
  <c r="G20" i="15"/>
  <c r="H63" i="22"/>
  <c r="I63" i="22" s="1"/>
  <c r="H126" i="22" s="1"/>
  <c r="G14" i="15"/>
  <c r="H57" i="22"/>
  <c r="I57" i="22" s="1"/>
  <c r="H123" i="22" s="1"/>
  <c r="G18" i="15"/>
  <c r="H61" i="22"/>
  <c r="I61" i="22" s="1"/>
  <c r="H125" i="22" s="1"/>
  <c r="G22" i="15"/>
  <c r="H65" i="22"/>
  <c r="I65" i="22" s="1"/>
  <c r="H127" i="22" s="1"/>
  <c r="G12" i="15"/>
  <c r="H55" i="22"/>
  <c r="I55" i="22" s="1"/>
  <c r="H122" i="22" s="1"/>
  <c r="G63" i="18"/>
  <c r="G64" i="18" s="1"/>
  <c r="G65" i="18" s="1"/>
  <c r="H63" i="18"/>
  <c r="H64" i="18" s="1"/>
  <c r="H65" i="18" s="1"/>
  <c r="K63" i="18"/>
  <c r="K64" i="18" s="1"/>
  <c r="K65" i="18" s="1"/>
  <c r="K65" i="22" s="1"/>
  <c r="L65" i="22" s="1"/>
  <c r="I127" i="22" s="1"/>
  <c r="F63" i="18"/>
  <c r="F64" i="18" s="1"/>
  <c r="J63" i="18"/>
  <c r="J64" i="18" s="1"/>
  <c r="J65" i="18" s="1"/>
  <c r="I63" i="18"/>
  <c r="I64" i="18" s="1"/>
  <c r="I65" i="18" s="1"/>
  <c r="K61" i="22" l="1"/>
  <c r="L61" i="22" s="1"/>
  <c r="I125" i="22" s="1"/>
  <c r="J18" i="15"/>
  <c r="J14" i="15"/>
  <c r="K57" i="22"/>
  <c r="L57" i="22" s="1"/>
  <c r="I123" i="22" s="1"/>
  <c r="J16" i="15"/>
  <c r="K59" i="22"/>
  <c r="L59" i="22" s="1"/>
  <c r="I124" i="22" s="1"/>
  <c r="J20" i="15"/>
  <c r="K63" i="22"/>
  <c r="L63" i="22" s="1"/>
  <c r="I126" i="22" s="1"/>
  <c r="F65" i="18"/>
  <c r="J22" i="15"/>
  <c r="J12" i="15" l="1"/>
  <c r="K55" i="22"/>
  <c r="L55" i="22" s="1"/>
  <c r="I122" i="22" s="1"/>
  <c r="R18" i="18"/>
  <c r="R17" i="18" s="1"/>
  <c r="R16" i="18" s="1"/>
  <c r="R15" i="18" s="1"/>
  <c r="R14" i="18" s="1"/>
  <c r="R13" i="18" s="1"/>
  <c r="R12" i="18" s="1"/>
  <c r="R11" i="18" s="1"/>
  <c r="R10" i="18" s="1"/>
  <c r="G12" i="18" l="1"/>
  <c r="H12" i="18"/>
  <c r="I12" i="18"/>
  <c r="J12" i="18"/>
  <c r="K12" i="18"/>
  <c r="G13" i="18"/>
  <c r="H13" i="18"/>
  <c r="I13" i="18"/>
  <c r="J13" i="18"/>
  <c r="K13" i="18"/>
  <c r="F13" i="18"/>
  <c r="F12" i="18"/>
  <c r="G9" i="18"/>
  <c r="H9" i="18"/>
  <c r="I9" i="18"/>
  <c r="J9" i="18"/>
  <c r="K9" i="18"/>
  <c r="G10" i="18"/>
  <c r="H10" i="18"/>
  <c r="I10" i="18"/>
  <c r="J10" i="18"/>
  <c r="K10" i="18"/>
  <c r="G11" i="18"/>
  <c r="H11" i="18"/>
  <c r="I11" i="18"/>
  <c r="J11" i="18"/>
  <c r="K11" i="18"/>
  <c r="F11" i="18"/>
  <c r="F10" i="18"/>
  <c r="F9" i="18"/>
  <c r="B22" i="15"/>
  <c r="B20" i="15"/>
  <c r="B18" i="15"/>
  <c r="B16" i="15"/>
  <c r="B14" i="15"/>
  <c r="B12" i="15"/>
  <c r="AF28" i="15"/>
  <c r="O87" i="15" s="1"/>
  <c r="AC28" i="15"/>
  <c r="N87" i="15" s="1"/>
  <c r="T28" i="15"/>
  <c r="K87" i="15" s="1"/>
  <c r="Q28" i="15"/>
  <c r="J87" i="15" s="1"/>
  <c r="K28" i="15"/>
  <c r="H87" i="15" s="1"/>
  <c r="H37" i="15"/>
  <c r="E46" i="15"/>
  <c r="AE7" i="15"/>
  <c r="AE28" i="15" s="1"/>
  <c r="AB7" i="15"/>
  <c r="AB28" i="15" s="1"/>
  <c r="Y7" i="15"/>
  <c r="V7" i="15"/>
  <c r="L107" i="15" s="1"/>
  <c r="S7" i="15"/>
  <c r="P7" i="15"/>
  <c r="J78" i="15" s="1"/>
  <c r="M7" i="15"/>
  <c r="J7" i="15"/>
  <c r="G7" i="15"/>
  <c r="G78" i="15" s="1"/>
  <c r="F78" i="15"/>
  <c r="C22" i="15"/>
  <c r="E84" i="15" s="1"/>
  <c r="C20" i="15"/>
  <c r="C18" i="15"/>
  <c r="C16" i="15"/>
  <c r="C14" i="15"/>
  <c r="C12" i="15"/>
  <c r="O10" i="15"/>
  <c r="N12" i="15"/>
  <c r="K14" i="15"/>
  <c r="N14" i="15"/>
  <c r="N18" i="15"/>
  <c r="I82" i="15" s="1"/>
  <c r="G85" i="15"/>
  <c r="J85" i="15"/>
  <c r="K85" i="15"/>
  <c r="M85" i="15"/>
  <c r="O85" i="15"/>
  <c r="I86" i="15"/>
  <c r="K86" i="15"/>
  <c r="L86" i="15"/>
  <c r="M86" i="15"/>
  <c r="I88" i="15"/>
  <c r="M88" i="15"/>
  <c r="G89" i="15"/>
  <c r="J89" i="15"/>
  <c r="M89" i="15"/>
  <c r="N89" i="15"/>
  <c r="O89" i="15"/>
  <c r="K45" i="15"/>
  <c r="K46" i="15"/>
  <c r="E85" i="15"/>
  <c r="H85" i="15"/>
  <c r="N85" i="15"/>
  <c r="E86" i="15"/>
  <c r="G86" i="15"/>
  <c r="H86" i="15"/>
  <c r="J86" i="15"/>
  <c r="N86" i="15"/>
  <c r="O86" i="15"/>
  <c r="E87" i="15"/>
  <c r="F87" i="15"/>
  <c r="G87" i="15"/>
  <c r="I87" i="15"/>
  <c r="E88" i="15"/>
  <c r="G88" i="15"/>
  <c r="H88" i="15"/>
  <c r="L88" i="15"/>
  <c r="N88" i="15"/>
  <c r="O88" i="15"/>
  <c r="E89" i="15"/>
  <c r="H89" i="15"/>
  <c r="K89" i="15"/>
  <c r="E90" i="15"/>
  <c r="F90" i="15"/>
  <c r="G90" i="15"/>
  <c r="H90" i="15"/>
  <c r="I90" i="15"/>
  <c r="J90" i="15"/>
  <c r="K90" i="15"/>
  <c r="L90" i="15"/>
  <c r="M90" i="15"/>
  <c r="N90" i="15"/>
  <c r="O90" i="15"/>
  <c r="E91" i="15"/>
  <c r="F91" i="15"/>
  <c r="G91" i="15"/>
  <c r="H91" i="15"/>
  <c r="I91" i="15"/>
  <c r="J91" i="15"/>
  <c r="K91" i="15"/>
  <c r="L91" i="15"/>
  <c r="M91" i="15"/>
  <c r="N91" i="15"/>
  <c r="O91" i="15"/>
  <c r="E92" i="15"/>
  <c r="F92" i="15"/>
  <c r="G92" i="15"/>
  <c r="H92" i="15"/>
  <c r="I92" i="15"/>
  <c r="J92" i="15"/>
  <c r="K92" i="15"/>
  <c r="L92" i="15"/>
  <c r="M92" i="15"/>
  <c r="N92" i="15"/>
  <c r="O92" i="15"/>
  <c r="E93" i="15"/>
  <c r="F93" i="15"/>
  <c r="G93" i="15"/>
  <c r="H93" i="15"/>
  <c r="I93" i="15"/>
  <c r="J93" i="15"/>
  <c r="K93" i="15"/>
  <c r="L93" i="15"/>
  <c r="M93" i="15"/>
  <c r="N93" i="15"/>
  <c r="O93" i="15"/>
  <c r="E94" i="15"/>
  <c r="F94" i="15"/>
  <c r="G94" i="15"/>
  <c r="H94" i="15"/>
  <c r="I94" i="15"/>
  <c r="J94" i="15"/>
  <c r="K94" i="15"/>
  <c r="L94" i="15"/>
  <c r="M94" i="15"/>
  <c r="N94" i="15"/>
  <c r="O94" i="15"/>
  <c r="E95" i="15"/>
  <c r="F95" i="15"/>
  <c r="G95" i="15"/>
  <c r="H95" i="15"/>
  <c r="I95" i="15"/>
  <c r="J95" i="15"/>
  <c r="K95" i="15"/>
  <c r="L95" i="15"/>
  <c r="M95" i="15"/>
  <c r="N95" i="15"/>
  <c r="O95" i="15"/>
  <c r="E96" i="15"/>
  <c r="F96" i="15"/>
  <c r="G96" i="15"/>
  <c r="H96" i="15"/>
  <c r="I96" i="15"/>
  <c r="J96" i="15"/>
  <c r="K96" i="15"/>
  <c r="L96" i="15"/>
  <c r="M96" i="15"/>
  <c r="N96" i="15"/>
  <c r="O96" i="15"/>
  <c r="E97" i="15"/>
  <c r="F97" i="15"/>
  <c r="G97" i="15"/>
  <c r="H97" i="15"/>
  <c r="I97" i="15"/>
  <c r="J97" i="15"/>
  <c r="K97" i="15"/>
  <c r="L97" i="15"/>
  <c r="M97" i="15"/>
  <c r="N97" i="15"/>
  <c r="O97" i="15"/>
  <c r="E98" i="15"/>
  <c r="F98" i="15"/>
  <c r="G98" i="15"/>
  <c r="H98" i="15"/>
  <c r="I98" i="15"/>
  <c r="J98" i="15"/>
  <c r="K98" i="15"/>
  <c r="L98" i="15"/>
  <c r="M98" i="15"/>
  <c r="N98" i="15"/>
  <c r="O98" i="15"/>
  <c r="E99" i="15"/>
  <c r="F99" i="15"/>
  <c r="G99" i="15"/>
  <c r="H99" i="15"/>
  <c r="I99" i="15"/>
  <c r="J99" i="15"/>
  <c r="K99" i="15"/>
  <c r="L99" i="15"/>
  <c r="M99" i="15"/>
  <c r="N99" i="15"/>
  <c r="O99" i="15"/>
  <c r="E100" i="15"/>
  <c r="F100" i="15"/>
  <c r="G100" i="15"/>
  <c r="H100" i="15"/>
  <c r="I100" i="15"/>
  <c r="J100" i="15"/>
  <c r="K100" i="15"/>
  <c r="L100" i="15"/>
  <c r="M100" i="15"/>
  <c r="N100" i="15"/>
  <c r="O100" i="15"/>
  <c r="E101" i="15"/>
  <c r="F101" i="15"/>
  <c r="G101" i="15"/>
  <c r="H101" i="15"/>
  <c r="I101" i="15"/>
  <c r="J101" i="15"/>
  <c r="K101" i="15"/>
  <c r="L101" i="15"/>
  <c r="M101" i="15"/>
  <c r="N101" i="15"/>
  <c r="O101" i="15"/>
  <c r="E102" i="15"/>
  <c r="F102" i="15"/>
  <c r="G102" i="15"/>
  <c r="H102" i="15"/>
  <c r="I102" i="15"/>
  <c r="J102" i="15"/>
  <c r="K102" i="15"/>
  <c r="L102" i="15"/>
  <c r="M102" i="15"/>
  <c r="N102" i="15"/>
  <c r="O102" i="15"/>
  <c r="E103" i="15"/>
  <c r="F103" i="15"/>
  <c r="G103" i="15"/>
  <c r="H103" i="15"/>
  <c r="I103" i="15"/>
  <c r="J103" i="15"/>
  <c r="K103" i="15"/>
  <c r="L103" i="15"/>
  <c r="M103" i="15"/>
  <c r="N103" i="15"/>
  <c r="O103" i="15"/>
  <c r="E104" i="15"/>
  <c r="F104" i="15"/>
  <c r="G104" i="15"/>
  <c r="H104" i="15"/>
  <c r="I104" i="15"/>
  <c r="J104" i="15"/>
  <c r="K104" i="15"/>
  <c r="L104" i="15"/>
  <c r="M104" i="15"/>
  <c r="N104" i="15"/>
  <c r="O104" i="15"/>
  <c r="H107" i="15"/>
  <c r="J107" i="15"/>
  <c r="W12" i="15" l="1"/>
  <c r="W28" i="15"/>
  <c r="E79" i="15"/>
  <c r="E80" i="15"/>
  <c r="E81" i="15"/>
  <c r="Z14" i="15"/>
  <c r="M80" i="15" s="1"/>
  <c r="Z28" i="15"/>
  <c r="M87" i="15" s="1"/>
  <c r="E82" i="15"/>
  <c r="E83" i="15"/>
  <c r="I80" i="15"/>
  <c r="K36" i="15"/>
  <c r="K47" i="15"/>
  <c r="K37" i="15"/>
  <c r="H40" i="15"/>
  <c r="H20" i="15"/>
  <c r="G83" i="15" s="1"/>
  <c r="H45" i="15"/>
  <c r="K22" i="15"/>
  <c r="H84" i="15" s="1"/>
  <c r="K43" i="15"/>
  <c r="N22" i="15"/>
  <c r="I84" i="15" s="1"/>
  <c r="K12" i="15"/>
  <c r="H79" i="15" s="1"/>
  <c r="K41" i="15"/>
  <c r="K40" i="15"/>
  <c r="N20" i="15"/>
  <c r="I83" i="15" s="1"/>
  <c r="N16" i="15"/>
  <c r="I81" i="15" s="1"/>
  <c r="K38" i="15"/>
  <c r="K18" i="15"/>
  <c r="H82" i="15" s="1"/>
  <c r="K44" i="15"/>
  <c r="H43" i="15"/>
  <c r="K14" i="18"/>
  <c r="K17" i="18" s="1"/>
  <c r="K18" i="18" s="1"/>
  <c r="K19" i="18" s="1"/>
  <c r="I78" i="15"/>
  <c r="E42" i="15"/>
  <c r="W22" i="15"/>
  <c r="N82" i="15"/>
  <c r="H78" i="15"/>
  <c r="E38" i="15"/>
  <c r="Z22" i="15"/>
  <c r="M84" i="15" s="1"/>
  <c r="AC47" i="15"/>
  <c r="AC37" i="15"/>
  <c r="N80" i="15"/>
  <c r="AC41" i="15"/>
  <c r="AC36" i="15"/>
  <c r="N79" i="15"/>
  <c r="K107" i="15"/>
  <c r="K78" i="15"/>
  <c r="I79" i="15"/>
  <c r="AC44" i="15"/>
  <c r="J14" i="18"/>
  <c r="J17" i="18" s="1"/>
  <c r="J18" i="18" s="1"/>
  <c r="J19" i="18" s="1"/>
  <c r="F14" i="18"/>
  <c r="F17" i="18" s="1"/>
  <c r="F18" i="18" s="1"/>
  <c r="F19" i="18" s="1"/>
  <c r="F20" i="18" s="1"/>
  <c r="H36" i="15"/>
  <c r="E40" i="15"/>
  <c r="N83" i="15"/>
  <c r="Z16" i="15"/>
  <c r="M81" i="15" s="1"/>
  <c r="N107" i="15"/>
  <c r="AC42" i="15"/>
  <c r="AC39" i="15"/>
  <c r="T16" i="15"/>
  <c r="K81" i="15" s="1"/>
  <c r="H12" i="15"/>
  <c r="G79" i="15" s="1"/>
  <c r="AC45" i="15"/>
  <c r="K42" i="15"/>
  <c r="K39" i="15"/>
  <c r="K20" i="15"/>
  <c r="H83" i="15" s="1"/>
  <c r="K16" i="15"/>
  <c r="H81" i="15" s="1"/>
  <c r="W18" i="15"/>
  <c r="L82" i="15" s="1"/>
  <c r="W14" i="15"/>
  <c r="G107" i="15"/>
  <c r="AC38" i="15"/>
  <c r="Q20" i="15"/>
  <c r="J83" i="15" s="1"/>
  <c r="H47" i="15"/>
  <c r="AC43" i="15"/>
  <c r="H41" i="15"/>
  <c r="T18" i="15"/>
  <c r="K82" i="15" s="1"/>
  <c r="F107" i="15"/>
  <c r="L78" i="15"/>
  <c r="AC46" i="15"/>
  <c r="E41" i="15"/>
  <c r="H38" i="15"/>
  <c r="H18" i="15"/>
  <c r="G82" i="15" s="1"/>
  <c r="H14" i="15"/>
  <c r="G80" i="15" s="1"/>
  <c r="AF43" i="15"/>
  <c r="AF41" i="15"/>
  <c r="AF46" i="15"/>
  <c r="AF45" i="15"/>
  <c r="AF36" i="15"/>
  <c r="M107" i="15"/>
  <c r="Z12" i="15"/>
  <c r="M79" i="15" s="1"/>
  <c r="AF44" i="15"/>
  <c r="AF42" i="15"/>
  <c r="AF37" i="15"/>
  <c r="H22" i="15"/>
  <c r="G84" i="15" s="1"/>
  <c r="H16" i="15"/>
  <c r="G81" i="15" s="1"/>
  <c r="AF12" i="15"/>
  <c r="O79" i="15" s="1"/>
  <c r="AF20" i="15"/>
  <c r="O83" i="15" s="1"/>
  <c r="AF14" i="15"/>
  <c r="O80" i="15" s="1"/>
  <c r="I107" i="15"/>
  <c r="M78" i="15"/>
  <c r="H46" i="15"/>
  <c r="AF40" i="15"/>
  <c r="AF22" i="15"/>
  <c r="O84" i="15" s="1"/>
  <c r="AF16" i="15"/>
  <c r="O81" i="15" s="1"/>
  <c r="Q12" i="15"/>
  <c r="J79" i="15" s="1"/>
  <c r="Q14" i="15"/>
  <c r="J80" i="15" s="1"/>
  <c r="Q18" i="15"/>
  <c r="J82" i="15" s="1"/>
  <c r="Q16" i="15"/>
  <c r="J81" i="15" s="1"/>
  <c r="AF39" i="15"/>
  <c r="O78" i="15"/>
  <c r="AF18" i="15"/>
  <c r="O82" i="15" s="1"/>
  <c r="T12" i="15"/>
  <c r="K79" i="15" s="1"/>
  <c r="H39" i="15"/>
  <c r="AF47" i="15"/>
  <c r="H44" i="15"/>
  <c r="H42" i="15"/>
  <c r="AC40" i="15"/>
  <c r="AF38" i="15"/>
  <c r="N84" i="15"/>
  <c r="T20" i="15"/>
  <c r="K83" i="15" s="1"/>
  <c r="Z18" i="15"/>
  <c r="M82" i="15" s="1"/>
  <c r="N81" i="15"/>
  <c r="I14" i="18"/>
  <c r="I17" i="18" s="1"/>
  <c r="I18" i="18" s="1"/>
  <c r="I19" i="18" s="1"/>
  <c r="H14" i="18"/>
  <c r="H17" i="18" s="1"/>
  <c r="H18" i="18" s="1"/>
  <c r="H19" i="18" s="1"/>
  <c r="G14" i="18"/>
  <c r="G17" i="18" s="1"/>
  <c r="G18" i="18" s="1"/>
  <c r="G19" i="18" s="1"/>
  <c r="G20" i="18" s="1"/>
  <c r="Q93" i="15"/>
  <c r="R93" i="15" s="1"/>
  <c r="Q91" i="15"/>
  <c r="R91" i="15" s="1"/>
  <c r="Q101" i="15"/>
  <c r="R101" i="15" s="1"/>
  <c r="H80" i="15"/>
  <c r="Q102" i="15"/>
  <c r="R102" i="15" s="1"/>
  <c r="Q97" i="15"/>
  <c r="R97" i="15" s="1"/>
  <c r="Q98" i="15"/>
  <c r="R98" i="15" s="1"/>
  <c r="Q100" i="15"/>
  <c r="R100" i="15" s="1"/>
  <c r="Q94" i="15"/>
  <c r="R94" i="15" s="1"/>
  <c r="Q99" i="15"/>
  <c r="R99" i="15" s="1"/>
  <c r="Q104" i="15"/>
  <c r="R104" i="15" s="1"/>
  <c r="Q103" i="15"/>
  <c r="R103" i="15" s="1"/>
  <c r="Q96" i="15"/>
  <c r="R96" i="15" s="1"/>
  <c r="Q95" i="15"/>
  <c r="R95" i="15" s="1"/>
  <c r="N78" i="15"/>
  <c r="Q92" i="15"/>
  <c r="R92" i="15" s="1"/>
  <c r="Q90" i="15"/>
  <c r="R90" i="15" s="1"/>
  <c r="L79" i="15"/>
  <c r="E45" i="15"/>
  <c r="E37" i="15"/>
  <c r="E43" i="15"/>
  <c r="W16" i="15"/>
  <c r="E44" i="15"/>
  <c r="E36" i="15"/>
  <c r="I89" i="15"/>
  <c r="K88" i="15"/>
  <c r="I85" i="15"/>
  <c r="T22" i="15"/>
  <c r="Z20" i="15"/>
  <c r="T14" i="15"/>
  <c r="K80" i="15" s="1"/>
  <c r="E47" i="15"/>
  <c r="E39" i="15"/>
  <c r="J88" i="15"/>
  <c r="Q22" i="15"/>
  <c r="J84" i="15" s="1"/>
  <c r="W20" i="15"/>
  <c r="D55" i="22" l="1"/>
  <c r="F55" i="22" s="1"/>
  <c r="G122" i="22" s="1"/>
  <c r="S122" i="22" s="1"/>
  <c r="T122" i="22" s="1"/>
  <c r="D12" i="15"/>
  <c r="E12" i="15" s="1"/>
  <c r="F79" i="15" s="1"/>
  <c r="Q79" i="15" s="1"/>
  <c r="R79" i="15" s="1"/>
  <c r="D14" i="15"/>
  <c r="E14" i="15" s="1"/>
  <c r="D57" i="22"/>
  <c r="F57" i="22" s="1"/>
  <c r="G123" i="22" s="1"/>
  <c r="S123" i="22" s="1"/>
  <c r="T123" i="22" s="1"/>
  <c r="AG28" i="15"/>
  <c r="R17" i="22" s="1"/>
  <c r="L84" i="15"/>
  <c r="J20" i="18"/>
  <c r="K20" i="18"/>
  <c r="H20" i="18"/>
  <c r="D59" i="22" s="1"/>
  <c r="F59" i="22" s="1"/>
  <c r="G124" i="22" s="1"/>
  <c r="S124" i="22" s="1"/>
  <c r="T124" i="22" s="1"/>
  <c r="I20" i="18"/>
  <c r="L80" i="15"/>
  <c r="L83" i="15"/>
  <c r="L89" i="15"/>
  <c r="F86" i="15"/>
  <c r="Q86" i="15" s="1"/>
  <c r="R86" i="15" s="1"/>
  <c r="M83" i="15"/>
  <c r="L87" i="15"/>
  <c r="K84" i="15"/>
  <c r="F80" i="15"/>
  <c r="L81" i="15"/>
  <c r="F85" i="15"/>
  <c r="F89" i="15"/>
  <c r="L85" i="15"/>
  <c r="F88" i="15"/>
  <c r="Q88" i="15" s="1"/>
  <c r="R88" i="15" s="1"/>
  <c r="L39" i="3"/>
  <c r="L38" i="3"/>
  <c r="L37" i="3"/>
  <c r="L36" i="3"/>
  <c r="L35" i="3"/>
  <c r="L34" i="3"/>
  <c r="L33" i="3"/>
  <c r="L32" i="3"/>
  <c r="D20" i="15" l="1"/>
  <c r="E20" i="15" s="1"/>
  <c r="F83" i="15" s="1"/>
  <c r="D63" i="22"/>
  <c r="F63" i="22" s="1"/>
  <c r="G126" i="22" s="1"/>
  <c r="S126" i="22" s="1"/>
  <c r="T126" i="22" s="1"/>
  <c r="D18" i="15"/>
  <c r="E18" i="15" s="1"/>
  <c r="F82" i="15" s="1"/>
  <c r="Q82" i="15" s="1"/>
  <c r="R82" i="15" s="1"/>
  <c r="D61" i="22"/>
  <c r="F61" i="22" s="1"/>
  <c r="G125" i="22" s="1"/>
  <c r="S125" i="22" s="1"/>
  <c r="T125" i="22" s="1"/>
  <c r="D22" i="15"/>
  <c r="E22" i="15" s="1"/>
  <c r="F84" i="15" s="1"/>
  <c r="Q84" i="15" s="1"/>
  <c r="R84" i="15" s="1"/>
  <c r="D65" i="22"/>
  <c r="F65" i="22" s="1"/>
  <c r="AJ65" i="22" s="1"/>
  <c r="D16" i="15"/>
  <c r="E16" i="15" s="1"/>
  <c r="F81" i="15" s="1"/>
  <c r="Q81" i="15" s="1"/>
  <c r="R81" i="15" s="1"/>
  <c r="Q80" i="15"/>
  <c r="R80" i="15" s="1"/>
  <c r="Q85" i="15"/>
  <c r="R85" i="15" s="1"/>
  <c r="Q89" i="15"/>
  <c r="R89" i="15" s="1"/>
  <c r="Q87" i="15"/>
  <c r="R87" i="15" s="1"/>
  <c r="Q83" i="15"/>
  <c r="R83" i="15" s="1"/>
  <c r="G127" i="22" l="1"/>
  <c r="S127" i="22" s="1"/>
  <c r="T127" i="22" s="1"/>
  <c r="C131" i="22" s="1"/>
  <c r="C122" i="22"/>
  <c r="C126" i="22"/>
  <c r="C82" i="15"/>
  <c r="C83" i="15"/>
  <c r="C84" i="15"/>
  <c r="C80" i="15"/>
  <c r="C81" i="15"/>
  <c r="C79" i="15"/>
  <c r="C97" i="15"/>
  <c r="C98" i="15"/>
  <c r="C101" i="15"/>
  <c r="C94" i="15"/>
  <c r="C95" i="15"/>
  <c r="C100" i="15"/>
  <c r="C93" i="15"/>
  <c r="C88" i="15"/>
  <c r="C85" i="15"/>
  <c r="C91" i="15"/>
  <c r="C89" i="15"/>
  <c r="C103" i="15"/>
  <c r="C87" i="15"/>
  <c r="C102" i="15"/>
  <c r="C96" i="15"/>
  <c r="C99" i="15"/>
  <c r="C104" i="15"/>
  <c r="C92" i="15"/>
  <c r="C86" i="15"/>
  <c r="C90" i="15"/>
  <c r="C142" i="22" l="1"/>
  <c r="C123" i="22"/>
  <c r="C137" i="22"/>
  <c r="C130" i="22"/>
  <c r="C147" i="22"/>
  <c r="C139" i="22"/>
  <c r="C125" i="22"/>
  <c r="C140" i="22"/>
  <c r="C136" i="22"/>
  <c r="C127" i="22"/>
  <c r="C146" i="22"/>
  <c r="C141" i="22"/>
  <c r="C143" i="22"/>
  <c r="C128" i="22"/>
  <c r="C144" i="22"/>
  <c r="C138" i="22"/>
  <c r="C135" i="22"/>
  <c r="C133" i="22"/>
  <c r="C129" i="22"/>
  <c r="C124" i="22"/>
  <c r="C132" i="22"/>
  <c r="C145" i="22"/>
  <c r="C134" i="22"/>
  <c r="E112" i="15"/>
  <c r="V112" i="15" s="1"/>
  <c r="C14" i="16" s="1"/>
  <c r="E109" i="15"/>
  <c r="V109" i="15" s="1"/>
  <c r="C11" i="16" s="1"/>
  <c r="E111" i="15"/>
  <c r="V111" i="15" s="1"/>
  <c r="C13" i="16" s="1"/>
  <c r="E110" i="15"/>
  <c r="V110" i="15" s="1"/>
  <c r="C12" i="16" s="1"/>
  <c r="E113" i="15"/>
  <c r="V113" i="15" s="1"/>
  <c r="C15" i="16" s="1"/>
  <c r="E108" i="15"/>
  <c r="V108" i="15" s="1"/>
  <c r="C10" i="16" s="1"/>
  <c r="I111" i="15"/>
  <c r="L111" i="15"/>
  <c r="J111" i="15"/>
  <c r="O111" i="15"/>
  <c r="G111" i="15"/>
  <c r="K111" i="15"/>
  <c r="M111" i="15"/>
  <c r="F111" i="15"/>
  <c r="N111" i="15"/>
  <c r="H111" i="15"/>
  <c r="O110" i="15"/>
  <c r="H113" i="15"/>
  <c r="N109" i="15"/>
  <c r="J109" i="15"/>
  <c r="H110" i="15"/>
  <c r="N108" i="15"/>
  <c r="K110" i="15"/>
  <c r="N113" i="15"/>
  <c r="J108" i="15"/>
  <c r="I110" i="15"/>
  <c r="L109" i="15"/>
  <c r="O112" i="15"/>
  <c r="J113" i="15"/>
  <c r="F108" i="15"/>
  <c r="M110" i="15"/>
  <c r="O109" i="15"/>
  <c r="F113" i="15"/>
  <c r="M109" i="15"/>
  <c r="H108" i="15"/>
  <c r="G112" i="15"/>
  <c r="N112" i="15"/>
  <c r="F109" i="15"/>
  <c r="K113" i="15"/>
  <c r="G109" i="15"/>
  <c r="J112" i="15"/>
  <c r="K109" i="15"/>
  <c r="F112" i="15"/>
  <c r="I109" i="15"/>
  <c r="G110" i="15"/>
  <c r="K108" i="15"/>
  <c r="M113" i="15"/>
  <c r="I108" i="15"/>
  <c r="G108" i="15"/>
  <c r="M108" i="15"/>
  <c r="L108" i="15"/>
  <c r="L112" i="15"/>
  <c r="H109" i="15"/>
  <c r="L113" i="15"/>
  <c r="O108" i="15"/>
  <c r="N110" i="15"/>
  <c r="I113" i="15"/>
  <c r="O113" i="15"/>
  <c r="G113" i="15"/>
  <c r="K112" i="15"/>
  <c r="L110" i="15"/>
  <c r="J110" i="15"/>
  <c r="I112" i="15"/>
  <c r="H112" i="15"/>
  <c r="F110" i="15"/>
  <c r="M112" i="15"/>
  <c r="O153" i="22" l="1"/>
  <c r="L153" i="22"/>
  <c r="F155" i="22"/>
  <c r="J156" i="22"/>
  <c r="F156" i="22"/>
  <c r="N156" i="22"/>
  <c r="P155" i="22"/>
  <c r="K155" i="22"/>
  <c r="G155" i="22"/>
  <c r="X155" i="22" s="1"/>
  <c r="Q15" i="22" s="1"/>
  <c r="N155" i="22"/>
  <c r="O155" i="22"/>
  <c r="L155" i="22"/>
  <c r="K156" i="22"/>
  <c r="O156" i="22"/>
  <c r="G156" i="22"/>
  <c r="X156" i="22" s="1"/>
  <c r="Q16" i="22" s="1"/>
  <c r="I156" i="22"/>
  <c r="L156" i="22"/>
  <c r="M155" i="22"/>
  <c r="J155" i="22"/>
  <c r="H155" i="22"/>
  <c r="P156" i="22"/>
  <c r="I155" i="22"/>
  <c r="H156" i="22"/>
  <c r="M156" i="22"/>
  <c r="J152" i="22"/>
  <c r="Q108" i="15"/>
  <c r="Y108" i="15" s="1"/>
  <c r="T11" i="22" s="1"/>
  <c r="G152" i="22"/>
  <c r="X152" i="22" s="1"/>
  <c r="Q12" i="22" s="1"/>
  <c r="J153" i="22"/>
  <c r="G153" i="22"/>
  <c r="X153" i="22" s="1"/>
  <c r="Q13" i="22" s="1"/>
  <c r="H154" i="22"/>
  <c r="N152" i="22"/>
  <c r="N154" i="22"/>
  <c r="P154" i="22"/>
  <c r="M154" i="22"/>
  <c r="K152" i="22"/>
  <c r="I154" i="22"/>
  <c r="G151" i="22"/>
  <c r="J151" i="22"/>
  <c r="H152" i="22"/>
  <c r="O152" i="22"/>
  <c r="P151" i="22"/>
  <c r="J154" i="22"/>
  <c r="K153" i="22"/>
  <c r="N151" i="22"/>
  <c r="I152" i="22"/>
  <c r="P152" i="22"/>
  <c r="M153" i="22"/>
  <c r="F151" i="22"/>
  <c r="O154" i="22"/>
  <c r="F154" i="22"/>
  <c r="O151" i="22"/>
  <c r="L151" i="22"/>
  <c r="G154" i="22"/>
  <c r="H153" i="22"/>
  <c r="H151" i="22"/>
  <c r="I151" i="22"/>
  <c r="I153" i="22"/>
  <c r="F153" i="22"/>
  <c r="F152" i="22"/>
  <c r="L154" i="22"/>
  <c r="M151" i="22"/>
  <c r="M152" i="22"/>
  <c r="K154" i="22"/>
  <c r="N153" i="22"/>
  <c r="K151" i="22"/>
  <c r="P153" i="22"/>
  <c r="L152" i="22"/>
  <c r="Q111" i="15"/>
  <c r="Q112" i="15"/>
  <c r="Q110" i="15"/>
  <c r="Q113" i="15"/>
  <c r="Q109" i="15"/>
  <c r="S155" i="22" l="1"/>
  <c r="AA155" i="22" s="1"/>
  <c r="S156" i="22"/>
  <c r="AA156" i="22" s="1"/>
  <c r="S152" i="22"/>
  <c r="Y152" i="22" s="1"/>
  <c r="S12" i="22" s="1"/>
  <c r="U12" i="22" s="1"/>
  <c r="S153" i="22"/>
  <c r="AA153" i="22" s="1"/>
  <c r="X151" i="22"/>
  <c r="Q11" i="22" s="1"/>
  <c r="S151" i="22"/>
  <c r="X154" i="22"/>
  <c r="Q14" i="22" s="1"/>
  <c r="S154" i="22"/>
  <c r="W108" i="15"/>
  <c r="R11" i="22" s="1"/>
  <c r="W109" i="15"/>
  <c r="R12" i="22" s="1"/>
  <c r="Y109" i="15"/>
  <c r="T12" i="22" s="1"/>
  <c r="W113" i="15"/>
  <c r="Y113" i="15"/>
  <c r="W110" i="15"/>
  <c r="R13" i="22" s="1"/>
  <c r="Y110" i="15"/>
  <c r="T13" i="22" s="1"/>
  <c r="Y112" i="15"/>
  <c r="T15" i="22" s="1"/>
  <c r="W112" i="15"/>
  <c r="W111" i="15"/>
  <c r="R14" i="22" s="1"/>
  <c r="Y111" i="15"/>
  <c r="T14" i="22" s="1"/>
  <c r="Y155" i="22" l="1"/>
  <c r="S15" i="22" s="1"/>
  <c r="U15" i="22" s="1"/>
  <c r="Y156" i="22"/>
  <c r="S16" i="22" s="1"/>
  <c r="U16" i="22" s="1"/>
  <c r="AA152" i="22"/>
  <c r="T16" i="22"/>
  <c r="E15" i="16"/>
  <c r="R16" i="22"/>
  <c r="D15" i="16"/>
  <c r="Y153" i="22"/>
  <c r="S13" i="22" s="1"/>
  <c r="U13" i="22" s="1"/>
  <c r="AA154" i="22"/>
  <c r="Y154" i="22"/>
  <c r="S14" i="22" s="1"/>
  <c r="U14" i="22" s="1"/>
  <c r="Y151" i="22"/>
  <c r="S11" i="22" s="1"/>
  <c r="U11" i="22" s="1"/>
  <c r="AA151" i="22"/>
  <c r="R15" i="22"/>
  <c r="D14" i="16"/>
  <c r="D10" i="16"/>
  <c r="E14" i="16"/>
  <c r="E10" i="16"/>
  <c r="E12" i="16"/>
  <c r="D12" i="16"/>
  <c r="E13" i="16"/>
  <c r="E11" i="16"/>
  <c r="D13" i="16"/>
  <c r="D1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tc={E36D04B6-68FA-4017-B254-26A0E727F52B}</author>
    <author>tc={6DC43525-0163-40C2-860C-E68CFD416508}</author>
    <author>tc={239934E3-A94F-4595-BADE-06EF53158E33}</author>
    <author>tc={F7FEC62A-9AA3-455C-8336-16528E8371C6}</author>
  </authors>
  <commentList>
    <comment ref="K22" authorId="0" shapeId="0" xr:uid="{E36D04B6-68FA-4017-B254-26A0E727F52B}">
      <text>
        <t>[Threaded comment]
Your version of Excel allows you to read this threaded comment; however, any edits to it will get removed if the file is opened in a newer version of Excel. Learn more: https://go.microsoft.com/fwlink/?linkid=870924
Comment:
    From Spencer (AMO):
Additional property tax – is there a source that is being used to calculate this? I believe that much of the feedback we’ve received is that this is often not something that can be calculated easily up front, and there is some confusion about how these projects will be treated as a tax class
Reply:
    Not that we’re aware. Even if there were one, it would be subject to change which would be problematic. The ‘Need to look up’ comment likely suggests that there is something to look up whereas its more like an estimate. I’ll change the wording on this and we can discuss it in the guide</t>
      </text>
    </comment>
    <comment ref="K25" authorId="1" shapeId="0" xr:uid="{6DC43525-0163-40C2-860C-E68CFD416508}">
      <text>
        <t>[Threaded comment]
Your version of Excel allows you to read this threaded comment; however, any edits to it will get removed if the file is opened in a newer version of Excel. Learn more: https://go.microsoft.com/fwlink/?linkid=870924
Comment:
    From Spencer (AMO):
what is the guidance on how to calculate this? This is another item where I think there are likely to be questions about how to estimate these costs, especially during the up-front support resolution stage where full project details may not be available
Reply:
    I’ve thought of this as hard costs that the municipality might have to undertake. Again, we can discuss this in the guide.</t>
      </text>
    </comment>
    <comment ref="K29" authorId="2" shapeId="0" xr:uid="{239934E3-A94F-4595-BADE-06EF53158E33}">
      <text>
        <t>[Threaded comment]
Your version of Excel allows you to read this threaded comment; however, any edits to it will get removed if the file is opened in a newer version of Excel. Learn more: https://go.microsoft.com/fwlink/?linkid=870924
Comment:
    Would be good to concisely summarize why these questions matter to the scoring / evaluation (or include in accompanying guide)
Reply:
    Agreed!</t>
      </text>
    </comment>
    <comment ref="K39" authorId="3" shapeId="0" xr:uid="{F7FEC62A-9AA3-455C-8336-16528E8371C6}">
      <text>
        <t>[Threaded comment]
Your version of Excel allows you to read this threaded comment; however, any edits to it will get removed if the file is opened in a newer version of Excel. Learn more: https://go.microsoft.com/fwlink/?linkid=870924
Comment:
    Same comment as above from Spencer (AMO): 
Same point re: number of receptors – this is something where a “why it matters” will be valuable. As well, it’s unclear to me if municipalities would have this information as they are not responsible for electrical distribution or transmission infrastructure
Reply:
    For ‘receptor’ we are using the term from wind development guidance i.e. mostly homes. We can clarify this or maybe just change the wording.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tc={9DA4B2C3-A750-4EAC-9011-FF0B671EE15A}</author>
  </authors>
  <commentList>
    <comment ref="E8" authorId="0" shapeId="0" xr:uid="{9DA4B2C3-A750-4EAC-9011-FF0B671EE15A}">
      <text>
        <t>[Threaded comment]
Your version of Excel allows you to read this threaded comment; however, any edits to it will get removed if the file is opened in a newer version of Excel. Learn more: https://go.microsoft.com/fwlink/?linkid=870924
Comment:
    From Spencer (AMO):
Should specify whether 1 or 10 is high, and potentially give broad guidance on how to determine a score out of 10
Reply:
    Doing this in the manual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tc={1D3580E2-935C-47ED-8C03-673609162C60}</author>
  </authors>
  <commentList>
    <comment ref="F10" authorId="0" shapeId="0" xr:uid="{1D3580E2-935C-47ED-8C03-673609162C60}">
      <text>
        <t xml:space="preserve">[Threaded comment]
Your version of Excel allows you to read this threaded comment; however, any edits to it will get removed if the file is opened in a newer version of Excel. Learn more: https://go.microsoft.com/fwlink/?linkid=870924
Comment:
    From Spencer (AMO):
Potentially give broad guidance on how to determine a score out of 10
Reply:
    Am incorporating this in the guide.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tc={4CE3C5B9-BB33-E044-8719-894038044C64}</author>
    <author>tc={A749A69F-15F9-40AC-A1B2-C741CF2BE397}</author>
    <author>tc={BE9F5817-7D08-CE4F-A9AC-18D8D8AB45A2}</author>
    <author>tc={E06F47EE-A99A-864D-B12E-3BDB7B525459}</author>
  </authors>
  <commentList>
    <comment ref="L36" authorId="0" shapeId="0" xr:uid="{4CE3C5B9-BB33-E044-8719-894038044C64}">
      <text>
        <t>[Threaded comment]
Your version of Excel allows you to read this threaded comment; however, any edits to it will get removed if the file is opened in a newer version of Excel. Learn more: https://go.microsoft.com/fwlink/?linkid=870924
Comment:
    Source: Statistics Canada. Household energy consumption, Canada and provinces. (2021)Table: 25-10-0060-01</t>
      </text>
    </comment>
    <comment ref="E37" authorId="1" shapeId="0" xr:uid="{A749A69F-15F9-40AC-A1B2-C741CF2BE397}">
      <text>
        <t>[Threaded comment]
Your version of Excel allows you to read this threaded comment; however, any edits to it will get removed if the file is opened in a newer version of Excel. Learn more: https://go.microsoft.com/fwlink/?linkid=870924
Comment:
    Changed formula: multiplied by 1000</t>
      </text>
    </comment>
    <comment ref="V52" authorId="2" shapeId="0" xr:uid="{BE9F5817-7D08-CE4F-A9AC-18D8D8AB45A2}">
      <text>
        <t>[Threaded comment]
Your version of Excel allows you to read this threaded comment; however, any edits to it will get removed if the file is opened in a newer version of Excel. Learn more: https://go.microsoft.com/fwlink/?linkid=870924
Comment:
    Source: eGrid: https://docs.google.com/spreadsheets/d/1lVHie5WHLUjnZSelDDgLdCc6K2tXHkRczfgQe5nvMI0/edit?gid=0#gid=0</t>
      </text>
    </comment>
    <comment ref="L62" authorId="3" shapeId="0" xr:uid="{E06F47EE-A99A-864D-B12E-3BDB7B525459}">
      <text>
        <t>[Threaded comment]
Your version of Excel allows you to read this threaded comment; however, any edits to it will get removed if the file is opened in a newer version of Excel. Learn more: https://go.microsoft.com/fwlink/?linkid=870924
Comment:
    TAF. 2024. Ontario Electricity Emissions Factors and Guidelines. https://taf.ca/publications/ontario-electricity-emissions-factors-2024/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tc={1CDBF5CB-9F31-4909-86FA-F6B5440ECE2C}</author>
  </authors>
  <commentList>
    <comment ref="C4" authorId="0" shapeId="0" xr:uid="{1CDBF5CB-9F31-4909-86FA-F6B5440ECE2C}">
      <text>
        <t>[Threaded comment]
Your version of Excel allows you to read this threaded comment; however, any edits to it will get removed if the file is opened in a newer version of Excel. Learn more: https://go.microsoft.com/fwlink/?linkid=870924
Comment:
    From Spencer (AMO):
Perhaps some clarity on how to interpret the scores and percentages. I anticipate that as it stands, the question is going to be “what score or percentage is good”? The explanation that this isn’t a go/no-go calculator will be important. Explaining how to interpret the results will be essential otherwise I worry we’ll end up with folks setting a threshold for support.
Reply:
    It’s a vey good point. I’ll discuss this in the guide.</t>
      </text>
    </comment>
  </commentList>
</comments>
</file>

<file path=xl/sharedStrings.xml><?xml version="1.0" encoding="utf-8"?>
<sst xmlns="http://schemas.openxmlformats.org/spreadsheetml/2006/main" count="415" uniqueCount="232">
  <si>
    <t xml:space="preserve">1. Introduction </t>
  </si>
  <si>
    <t xml:space="preserve">Ontario's Independent Electricity System Operator (IESO) is requiring that electrical energy and capacity projects obtain Municipal Support Confirmations (MSCs) to proceed. This tool suggests up to eight evaluation criteria which evaluators may choose to employ. With the criteria selected, evaluators consider the importance of each of the selected criteria, which is referred to as weighting, and then score each of the weighted criteria, called evaluation. For some of the criteria, evaluation can be automatically generated based on project information entered. With the criteria selection, weighting and evaluation complete, the tool will generate a comprehensive (comp) score which a municipality can use to consider if they should issue a Municipal Support Confirmation.
The tool was developed to reflect the process the IESO has developed for its LT-2 procurement in late 2024. To avoid duplication, the tool intentionally avoids evaluating criteria that the IESO's procurement process evaluates. The use of this tool is supported by the Energy Projects Evaluation Guide which give step-by step instructions on correctly employing it.
</t>
  </si>
  <si>
    <t>Helpful Links:</t>
  </si>
  <si>
    <t xml:space="preserve">  </t>
  </si>
  <si>
    <t xml:space="preserve"> </t>
  </si>
  <si>
    <t>IESO LT-2 Procurement:</t>
  </si>
  <si>
    <t>Long-Term 2 RFP</t>
  </si>
  <si>
    <t>Association of Municipalities of Ontario Toolkit:</t>
  </si>
  <si>
    <t>AMO's Guidance Resources for Electricity Procurements | AMO</t>
  </si>
  <si>
    <t xml:space="preserve">   </t>
  </si>
  <si>
    <t xml:space="preserve">Created by: </t>
  </si>
  <si>
    <t>&gt; 2.Project Details</t>
  </si>
  <si>
    <t>[Ed: This column required for operation of the tool]</t>
  </si>
  <si>
    <t>Yes</t>
  </si>
  <si>
    <t>No</t>
  </si>
  <si>
    <t xml:space="preserve"> 					
					</t>
  </si>
  <si>
    <t>2. Project Information</t>
  </si>
  <si>
    <t>2.1  Relevant Community Information</t>
  </si>
  <si>
    <t>Municipal population (000's)</t>
  </si>
  <si>
    <t>Does the municipality have a climate plan?</t>
  </si>
  <si>
    <t>Has the community declared a climate emergency?</t>
  </si>
  <si>
    <t>Is there a watershed or stormwater plan at the proposed site?</t>
  </si>
  <si>
    <t>2.2 Project Details</t>
  </si>
  <si>
    <t>2.2.1 General</t>
  </si>
  <si>
    <t>Project Proponent</t>
  </si>
  <si>
    <t>Acme Generation</t>
  </si>
  <si>
    <t>PowerCo</t>
  </si>
  <si>
    <t>ReGen</t>
  </si>
  <si>
    <t>Project #</t>
  </si>
  <si>
    <t>Project name</t>
  </si>
  <si>
    <t>Pump'id up</t>
  </si>
  <si>
    <t>Solar +</t>
  </si>
  <si>
    <t>Windy City</t>
  </si>
  <si>
    <t>PV Plus</t>
  </si>
  <si>
    <t xml:space="preserve">Type of project
</t>
  </si>
  <si>
    <t>Solar</t>
  </si>
  <si>
    <t>Wind</t>
  </si>
  <si>
    <t>Notes:</t>
  </si>
  <si>
    <t>Project nameplate capacity (MW)</t>
  </si>
  <si>
    <t>Per proposal to the IESO</t>
  </si>
  <si>
    <t>Contract duration (Years)</t>
  </si>
  <si>
    <t>Contract duration as defined by the IESO</t>
  </si>
  <si>
    <t xml:space="preserve">2.2.2.1 Financial </t>
  </si>
  <si>
    <t>Value of community benefits offered at start-up ($000)</t>
  </si>
  <si>
    <t>Value of community benefits offered - annual ($000/y)</t>
  </si>
  <si>
    <t>Additional property tax ($000/y)</t>
  </si>
  <si>
    <t>Escalation rate for community benefits (Annual %)</t>
  </si>
  <si>
    <t>Suggest 2% per annum as default</t>
  </si>
  <si>
    <t>Any compensation to local land or building owners?</t>
  </si>
  <si>
    <t>Initial costs to municipality ($000)</t>
  </si>
  <si>
    <t>Cost to municipality ($000/y)</t>
  </si>
  <si>
    <t>Escalation rates for community costs (Annual %)</t>
  </si>
  <si>
    <t>2.2.3 Community</t>
  </si>
  <si>
    <t>Is the proponent a cooperative?</t>
  </si>
  <si>
    <t xml:space="preserve">Yes </t>
  </si>
  <si>
    <t>Is the proponent a certified B Corp or equivalent?</t>
  </si>
  <si>
    <t xml:space="preserve"> Does the proponent have an ESG policy?</t>
  </si>
  <si>
    <t>2.2.4 Technical</t>
  </si>
  <si>
    <t xml:space="preserve"> Land required (Hectares)</t>
  </si>
  <si>
    <t>If a rooftop project, enter zero</t>
  </si>
  <si>
    <t>On rooftops?</t>
  </si>
  <si>
    <t>On local distribution lines or behind local power meters?</t>
  </si>
  <si>
    <t>If a carbon fuel-based project, does it employ carbon storage (CCS)?</t>
  </si>
  <si>
    <t>Only portions of SW Ontario can employ CCS</t>
  </si>
  <si>
    <t>Transmission Connection point serves the community?</t>
  </si>
  <si>
    <t>Noise output at source(s) (dBa)</t>
  </si>
  <si>
    <t>If a solar project, enter zero</t>
  </si>
  <si>
    <t>Number of receptors at 550 m</t>
  </si>
  <si>
    <t>Number of receptors within 1 km</t>
  </si>
  <si>
    <t xml:space="preserve">2.2.5 Economic </t>
  </si>
  <si>
    <t>Municipal ownership (%)</t>
  </si>
  <si>
    <t>Local project life employment (Jobs)</t>
  </si>
  <si>
    <t>Permanent jobs factored up by contract duration</t>
  </si>
  <si>
    <t>Local construction and decommissioning employment (Jobs)</t>
  </si>
  <si>
    <t>Local workforce training opportunity created?</t>
  </si>
  <si>
    <t>&gt; 3. Criteria</t>
  </si>
  <si>
    <t>3. Criteria</t>
  </si>
  <si>
    <t>Criteria</t>
  </si>
  <si>
    <t xml:space="preserve">Definition </t>
  </si>
  <si>
    <t xml:space="preserve">Select Criteria  </t>
  </si>
  <si>
    <t>Select Weighting</t>
  </si>
  <si>
    <t>1. Municipal financial impact</t>
  </si>
  <si>
    <t>The economic impact that a project has on the finances of a local government including changes in revenue, expenses, debt oblications and overall budgetary health, including direct costs, savings and broader economic implications.</t>
  </si>
  <si>
    <t>2. Local resilience</t>
  </si>
  <si>
    <t xml:space="preserve">The ability of the community's electrical system to withstand, adapt to and recover from disrumptions while continuing to provide reliable power to critical faciltiies, businesses and residents. </t>
  </si>
  <si>
    <t>3. Climate change</t>
  </si>
  <si>
    <t xml:space="preserve">The impact of a project on greenhouse gas (GHG) emissions. </t>
  </si>
  <si>
    <t xml:space="preserve">4. Construction </t>
  </si>
  <si>
    <t>The impact of construction activities on municipal operations and normal community activity, including impacts on travel, businesses, noise, ecosystems,  waste generation, air pollution, green spaces and light pollution.</t>
  </si>
  <si>
    <t>5. Operations and environmental impacts</t>
  </si>
  <si>
    <t>The impact of the project operations on municipal operations and normal community activity, including impacts on travel, businesses, noise, ecosystems,  watershed, aquifers, waste generation, air pollution, green spaces and light pollution.</t>
  </si>
  <si>
    <t>6. Municipal services</t>
  </si>
  <si>
    <t>The impact of the project on Emergency Services, Waste Services, Local Utilities, Streets and Roads and any other municipal services.</t>
  </si>
  <si>
    <t>7. Economic development</t>
  </si>
  <si>
    <t>The impact of the project on temporary and permanent employment opportunities, including for equity-seeking populations, workforce training, community compensation, existing businesses and the creation of new businesses. Economic development also considers the benefits of different ownership models such as municipal ownership and cooperatives, with their respective community economic development benefits and proponent porcurement and sustainability policies.</t>
  </si>
  <si>
    <t>8. Community concerns</t>
  </si>
  <si>
    <t xml:space="preserve">The way in which the project has engaged the community, including consideration of alternative locations, lobbying activities, the quality of community engagement activities and the degree and extent of community concern. </t>
  </si>
  <si>
    <t>Other1</t>
  </si>
  <si>
    <t>Define</t>
  </si>
  <si>
    <t>Other2</t>
  </si>
  <si>
    <t>&gt; 4. Scores Manual</t>
  </si>
  <si>
    <t>5. Manual Scores</t>
  </si>
  <si>
    <t xml:space="preserve">5.1 Construction </t>
  </si>
  <si>
    <t>Scale</t>
  </si>
  <si>
    <t>Considerations</t>
  </si>
  <si>
    <t>Score</t>
  </si>
  <si>
    <t>Will the project cause: Traffic, Road Closures, Utility Interruptions, Noise, Dust and Waste Generation?</t>
  </si>
  <si>
    <t>No discernable impact</t>
  </si>
  <si>
    <t>Rationale….</t>
  </si>
  <si>
    <t>Moderate and local impacts for short periods</t>
  </si>
  <si>
    <t>Significant and prolonged disruption across the community</t>
  </si>
  <si>
    <t>5.2 Operations &amp; Environmental Impacts</t>
  </si>
  <si>
    <t>Noise, Air Pollution, Light Impacts, Traffic, Waste or Byproduct Generation, Watershed Impacts, Aquifer(s) Impacts</t>
  </si>
  <si>
    <t>Localised environmental impact, moderate severity</t>
  </si>
  <si>
    <t>Broad, acute and chronoic environmental impacts on the community</t>
  </si>
  <si>
    <t>5.3 Municipal Services</t>
  </si>
  <si>
    <t>Emergency Services, Waste Services, Local Utilities, Streets and Roads</t>
  </si>
  <si>
    <t>Moderate investment in municipal infrastructure and services</t>
  </si>
  <si>
    <t>Extensive investments in municipal infrastructure and services required</t>
  </si>
  <si>
    <t>5.4 Economic Development</t>
  </si>
  <si>
    <t>Construction and, Permanent Jobs, Workforce Training, Local Compensation, Municipal Ownership, Proponent's Policies</t>
  </si>
  <si>
    <t>Many new job opportunities for low income population, extensive community benefits</t>
  </si>
  <si>
    <t>Some new job opportunioties, moderate local economic benefits for local businesses</t>
  </si>
  <si>
    <t>No positive community economic impact or job creation</t>
  </si>
  <si>
    <t>5.5 Community Concerns</t>
  </si>
  <si>
    <t>Alternative locations considered? Lobbying Rules Followed, Quality of Public Engagement, Low impact construction planned</t>
  </si>
  <si>
    <t>High level of community support</t>
  </si>
  <si>
    <t>Some community support, some community concern</t>
  </si>
  <si>
    <t>No community support</t>
  </si>
  <si>
    <t>5.6 Other1</t>
  </si>
  <si>
    <t>Rationale</t>
  </si>
  <si>
    <t>5.7 Other2</t>
  </si>
  <si>
    <t>Description</t>
  </si>
  <si>
    <t>&gt; 5. Scores-Automatic</t>
  </si>
  <si>
    <t>4. Automatic Scores</t>
  </si>
  <si>
    <t>4.1 Municipal Financial Impact ($1,000s)</t>
  </si>
  <si>
    <t>Average annual net benefit per MW ($1,000s)</t>
  </si>
  <si>
    <t>Over the project's life, will the project directly cost the municipality or help it to generate income?</t>
  </si>
  <si>
    <t>Up front financial benefit</t>
  </si>
  <si>
    <t>Up front costs</t>
  </si>
  <si>
    <t>(Note: Turn in-kind benefits into a dollar value)</t>
  </si>
  <si>
    <t>Net up-front benefit (cost)</t>
  </si>
  <si>
    <t>Escalated financial benefits over the project life</t>
  </si>
  <si>
    <t>Escalated financial costs over the project life</t>
  </si>
  <si>
    <t>Net project value to the community</t>
  </si>
  <si>
    <t>Current dollars, over the project life</t>
  </si>
  <si>
    <t>Average annual net benefit</t>
  </si>
  <si>
    <t>Average annual net benefit per MW</t>
  </si>
  <si>
    <t>Based on an average annual contribution of $3,500 per MW giving a score of '5'</t>
  </si>
  <si>
    <t>4.2. Local Resilience</t>
  </si>
  <si>
    <t>Capacity factors</t>
  </si>
  <si>
    <t>Weights</t>
  </si>
  <si>
    <t>Share of total household consumption (%)</t>
  </si>
  <si>
    <t>Capacity Factor</t>
  </si>
  <si>
    <t>Local generation on rooftops</t>
  </si>
  <si>
    <t>Transmission connection point serves the community</t>
  </si>
  <si>
    <t>Can the project make the electricity supply more secure in the community?</t>
  </si>
  <si>
    <t>Technology</t>
  </si>
  <si>
    <t>Single Cycle Gas</t>
  </si>
  <si>
    <t>Capacity factor</t>
  </si>
  <si>
    <t>Combined Cycle Gas</t>
  </si>
  <si>
    <t xml:space="preserve">Capacity   </t>
  </si>
  <si>
    <t>MW</t>
  </si>
  <si>
    <t>Biogas</t>
  </si>
  <si>
    <t>Hours generation per year</t>
  </si>
  <si>
    <t>Biomass</t>
  </si>
  <si>
    <t>Total generation</t>
  </si>
  <si>
    <t>MWh</t>
  </si>
  <si>
    <t>Renewable Generation with Energy Storage</t>
  </si>
  <si>
    <t>Average energy consumption per household</t>
  </si>
  <si>
    <t>MWh/capita</t>
  </si>
  <si>
    <t>Green Hydrogen</t>
  </si>
  <si>
    <t>Total household community consumption</t>
  </si>
  <si>
    <t>Other Hydrogen</t>
  </si>
  <si>
    <t>Share of community consumption</t>
  </si>
  <si>
    <t>Cogeneration with Gas</t>
  </si>
  <si>
    <t>Local generation weighting</t>
  </si>
  <si>
    <t>Battery Storage</t>
  </si>
  <si>
    <t>Local transmission weighting</t>
  </si>
  <si>
    <t>Pumped Storage</t>
  </si>
  <si>
    <t>Overall weighting</t>
  </si>
  <si>
    <t>Flow Battery Storage</t>
  </si>
  <si>
    <t>Weighted share of community consumption</t>
  </si>
  <si>
    <t>Hydroelectric Run of the River</t>
  </si>
  <si>
    <t>Hydroelectric with Reservoir</t>
  </si>
  <si>
    <t>Incinerator</t>
  </si>
  <si>
    <t>Mix of Fossil and Green Fuel</t>
  </si>
  <si>
    <t>4.3 Climate Change</t>
  </si>
  <si>
    <t xml:space="preserve">Emissions factor </t>
  </si>
  <si>
    <t>GHG reductions</t>
  </si>
  <si>
    <t>Emissions factor (kgCO2e/MWh)</t>
  </si>
  <si>
    <t>Does the project increase or decrease emissions?</t>
  </si>
  <si>
    <t>(combustion gas turbine)</t>
  </si>
  <si>
    <t>Technology emissions factor</t>
  </si>
  <si>
    <t>tCO2e/MWh</t>
  </si>
  <si>
    <t>GHG emissions from the project</t>
  </si>
  <si>
    <t>tCO2e</t>
  </si>
  <si>
    <t>Ontario emissions factor</t>
  </si>
  <si>
    <t>GHG emissions from the grid</t>
  </si>
  <si>
    <t>Net emissions from the project</t>
  </si>
  <si>
    <t>&gt; 6. Scores-Summary</t>
  </si>
  <si>
    <t>6. Scores- Summary</t>
  </si>
  <si>
    <t>Rating</t>
  </si>
  <si>
    <t>Weighting &gt;</t>
  </si>
  <si>
    <t>Proposed Projects</t>
  </si>
  <si>
    <t>&gt; 7. Results</t>
  </si>
  <si>
    <t>Calculation Area</t>
  </si>
  <si>
    <t>Rank</t>
  </si>
  <si>
    <t>7. Scores- Summary</t>
  </si>
  <si>
    <t>Project</t>
  </si>
  <si>
    <t>%</t>
  </si>
  <si>
    <t>&gt; 8. Sensitivity</t>
  </si>
  <si>
    <t xml:space="preserve">0 - not important; 
10 - most important. </t>
  </si>
  <si>
    <t>8. Scores- Sensitivity (Optional Analysis)</t>
  </si>
  <si>
    <t>This page allows the user to try different weights for the selected criteria to see how it imacts the scoring of projects</t>
  </si>
  <si>
    <t>Enter trial weight values to see how the scores are impacted.</t>
  </si>
  <si>
    <t>Included</t>
  </si>
  <si>
    <t xml:space="preserve">            Criteria</t>
  </si>
  <si>
    <t>Original Weight</t>
  </si>
  <si>
    <t>Trial Weight</t>
  </si>
  <si>
    <t>% of maximum score (original)</t>
  </si>
  <si>
    <t>Original Score</t>
  </si>
  <si>
    <t>Trial Score</t>
  </si>
  <si>
    <t>% of maximum score (trial)</t>
  </si>
  <si>
    <t>Maximum score</t>
  </si>
  <si>
    <t>Note: % are calculated as a share of the total possible score according to the weighting of the criteria</t>
  </si>
  <si>
    <t>Calculations</t>
  </si>
  <si>
    <t>Weighting</t>
  </si>
  <si>
    <t>Actions</t>
  </si>
  <si>
    <t>Max score</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</si>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</sst>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64" formatCode="&quot;$&quot;#,##0.00_);[Red]\(&quot;$&quot;#,##0.00\)"/>
    <numFmt numFmtId="165" formatCode="_(&quot;$&quot;* #,##0.00_);_(&quot;$&quot;* \(#,##0.00\);_(&quot;$&quot;* &quot;-&quot;??_);_(@_)"/>
    <numFmt numFmtId="166" formatCode="_(* #,##0.00_);_(* \(#,##0.00\);_(* &quot;-&quot;??_);_(@_)"/>
    <numFmt numFmtId="167" formatCode="0.0"/>
    <numFmt numFmtId="168" formatCode="_-* #,##0_-;\-* #,##0_-;_-* &quot;-&quot;??_-;_-@"/>
    <numFmt numFmtId="169" formatCode="_-* #,##0.00_-;\-* #,##0.00_-;_-* &quot;-&quot;??_-;_-@"/>
    <numFmt numFmtId="170" formatCode="_(* #,##0.0_);_(* \(#,##0.0\);_(* &quot;-&quot;??_);_(@_)"/>
    <numFmt numFmtId="171" formatCode="_(* #,##0_);_(* \(#,##0\);_(* &quot;-&quot;??_);_(@_)"/>
    <numFmt numFmtId="172" formatCode="&quot;$&quot;#,##0.00"/>
    <numFmt numFmtId="173" formatCode="&quot;$&quot;#,##0"/>
    <numFmt numFmtId="174" formatCode="_-* #,##0.0_-;\-* #,##0.0_-;_-* &quot;-&quot;??_-;_-@"/>
    <numFmt numFmtId="175" formatCode="0.0%"/>
  </numFmts>
  <fonts count="68">
    <font>
      <sz val="10"/>
      <color rgb="FF000000"/>
      <name val="Arial"/>
      <scheme val="minor"/>
    </font>
    <font>
      <sz val="12"/>
      <color theme="1"/>
      <name val="Arial"/>
      <family val="2"/>
      <scheme val="minor"/>
    </font>
    <font>
      <sz val="10"/>
      <color theme="1"/>
      <name val="Arial"/>
      <family val="2"/>
      <scheme val="minor"/>
    </font>
    <font>
      <sz val="11"/>
      <color theme="1"/>
      <name val="Arial"/>
      <family val="2"/>
      <scheme val="minor"/>
    </font>
    <font>
      <b/>
      <sz val="11"/>
      <color theme="1"/>
      <name val="Arial"/>
      <family val="2"/>
      <scheme val="minor"/>
    </font>
    <font>
      <sz val="16"/>
      <color rgb="FF000000"/>
      <name val="Arial"/>
      <family val="2"/>
      <scheme val="minor"/>
    </font>
    <font>
      <sz val="16"/>
      <color theme="1"/>
      <name val="Arial"/>
      <family val="2"/>
      <scheme val="minor"/>
    </font>
    <font>
      <sz val="10"/>
      <color rgb="FF000000"/>
      <name val="Arial"/>
      <family val="2"/>
      <scheme val="minor"/>
    </font>
    <font>
      <sz val="12"/>
      <color rgb="FF000000"/>
      <name val="Arial"/>
      <family val="2"/>
      <scheme val="minor"/>
    </font>
    <font>
      <i/>
      <sz val="12"/>
      <color theme="1"/>
      <name val="Arial"/>
      <family val="2"/>
      <scheme val="minor"/>
    </font>
    <font>
      <sz val="10"/>
      <color theme="0"/>
      <name val="Arial"/>
      <family val="2"/>
      <scheme val="minor"/>
    </font>
    <font>
      <sz val="16"/>
      <color theme="0"/>
      <name val="Arial"/>
      <family val="2"/>
      <scheme val="minor"/>
    </font>
    <font>
      <sz val="10"/>
      <color rgb="FF000000"/>
      <name val="Arial"/>
      <family val="2"/>
      <scheme val="minor"/>
    </font>
    <font>
      <u/>
      <sz val="10"/>
      <color theme="10"/>
      <name val="Arial"/>
      <family val="2"/>
      <scheme val="minor"/>
    </font>
    <font>
      <sz val="10"/>
      <color rgb="FF004E7C"/>
      <name val="Arial"/>
      <family val="2"/>
      <scheme val="minor"/>
    </font>
    <font>
      <sz val="10"/>
      <color theme="0" tint="-0.249977111117893"/>
      <name val="Arial"/>
      <family val="2"/>
      <scheme val="minor"/>
    </font>
    <font>
      <u/>
      <sz val="16"/>
      <color rgb="FF000000"/>
      <name val="Arial"/>
      <family val="2"/>
      <scheme val="minor"/>
    </font>
    <font>
      <b/>
      <sz val="12"/>
      <color theme="1"/>
      <name val="Arial"/>
      <family val="2"/>
      <scheme val="minor"/>
    </font>
    <font>
      <sz val="12"/>
      <color theme="0"/>
      <name val="Arial"/>
      <family val="2"/>
      <scheme val="minor"/>
    </font>
    <font>
      <sz val="10"/>
      <color theme="0" tint="-0.499984740745262"/>
      <name val="Arial"/>
      <family val="2"/>
      <scheme val="minor"/>
    </font>
    <font>
      <u/>
      <sz val="12"/>
      <color theme="4"/>
      <name val="Arial"/>
      <family val="2"/>
      <scheme val="minor"/>
    </font>
    <font>
      <b/>
      <sz val="12"/>
      <color rgb="FF000000"/>
      <name val="Arial"/>
      <family val="2"/>
      <scheme val="minor"/>
    </font>
    <font>
      <sz val="16"/>
      <color rgb="FFF0657E"/>
      <name val="Aptos Narrow"/>
      <family val="2"/>
    </font>
    <font>
      <b/>
      <sz val="16"/>
      <color rgb="FFDC0067"/>
      <name val="Arial"/>
      <family val="2"/>
      <scheme val="major"/>
    </font>
    <font>
      <sz val="10"/>
      <color rgb="FF000000"/>
      <name val="Arial"/>
      <family val="2"/>
      <scheme val="major"/>
    </font>
    <font>
      <b/>
      <sz val="16"/>
      <color rgb="FFDC0067"/>
      <name val="Arial"/>
      <family val="2"/>
      <scheme val="minor"/>
    </font>
    <font>
      <b/>
      <u/>
      <sz val="16"/>
      <color theme="1"/>
      <name val="Arial"/>
      <family val="2"/>
      <scheme val="minor"/>
    </font>
    <font>
      <sz val="10"/>
      <color theme="1"/>
      <name val="Arial"/>
      <family val="2"/>
      <scheme val="major"/>
    </font>
    <font>
      <b/>
      <sz val="14"/>
      <color rgb="FFF0657E"/>
      <name val="Arial"/>
      <family val="2"/>
      <scheme val="major"/>
    </font>
    <font>
      <b/>
      <sz val="10"/>
      <color theme="1"/>
      <name val="Arial"/>
      <family val="2"/>
      <scheme val="major"/>
    </font>
    <font>
      <b/>
      <sz val="14"/>
      <color rgb="FFF0657E"/>
      <name val="Arial"/>
      <family val="2"/>
      <scheme val="minor"/>
    </font>
    <font>
      <sz val="10"/>
      <name val="Arial"/>
      <family val="2"/>
      <scheme val="minor"/>
    </font>
    <font>
      <sz val="12"/>
      <color rgb="FF004E7C"/>
      <name val="Arial"/>
      <family val="2"/>
      <scheme val="minor"/>
    </font>
    <font>
      <b/>
      <sz val="10"/>
      <color theme="1"/>
      <name val="Arial"/>
      <family val="2"/>
      <scheme val="minor"/>
    </font>
    <font>
      <sz val="10"/>
      <color rgb="FF004E7C"/>
      <name val="Arial"/>
      <family val="2"/>
      <scheme val="major"/>
    </font>
    <font>
      <sz val="10"/>
      <color rgb="FFB7B7B7"/>
      <name val="Arial"/>
      <family val="2"/>
      <scheme val="major"/>
    </font>
    <font>
      <sz val="10"/>
      <color theme="0" tint="-0.249977111117893"/>
      <name val="Arial"/>
      <family val="2"/>
      <scheme val="major"/>
    </font>
    <font>
      <sz val="10"/>
      <color theme="2" tint="-0.34998626667073579"/>
      <name val="Arial"/>
      <family val="2"/>
      <scheme val="major"/>
    </font>
    <font>
      <b/>
      <sz val="10"/>
      <color rgb="FF004E7C"/>
      <name val="Arial"/>
      <family val="2"/>
      <scheme val="minor"/>
    </font>
    <font>
      <i/>
      <sz val="10"/>
      <color rgb="FF004E7C"/>
      <name val="Arial"/>
      <family val="2"/>
      <scheme val="minor"/>
    </font>
    <font>
      <i/>
      <sz val="10"/>
      <color rgb="FF8D8D8D"/>
      <name val="Arial"/>
      <family val="2"/>
      <scheme val="minor"/>
    </font>
    <font>
      <i/>
      <sz val="10"/>
      <color rgb="FF0070C0"/>
      <name val="Arial"/>
      <family val="2"/>
      <scheme val="minor"/>
    </font>
    <font>
      <i/>
      <sz val="10"/>
      <color rgb="FF7030A0"/>
      <name val="Arial"/>
      <family val="2"/>
      <scheme val="minor"/>
    </font>
    <font>
      <sz val="10"/>
      <color theme="8" tint="-0.249977111117893"/>
      <name val="Arial"/>
      <family val="2"/>
      <scheme val="minor"/>
    </font>
    <font>
      <i/>
      <sz val="10"/>
      <color theme="8" tint="-0.249977111117893"/>
      <name val="Arial"/>
      <family val="2"/>
      <scheme val="minor"/>
    </font>
    <font>
      <i/>
      <sz val="10"/>
      <color theme="1"/>
      <name val="Arial"/>
      <family val="2"/>
      <scheme val="minor"/>
    </font>
    <font>
      <i/>
      <sz val="10"/>
      <color rgb="FF000000"/>
      <name val="Arial"/>
      <family val="2"/>
      <scheme val="minor"/>
    </font>
    <font>
      <i/>
      <sz val="10"/>
      <color rgb="FFA5A5A5"/>
      <name val="Arial"/>
      <family val="2"/>
      <scheme val="minor"/>
    </font>
    <font>
      <i/>
      <sz val="12"/>
      <color rgb="FFA5A5A5"/>
      <name val="Arial"/>
      <family val="2"/>
      <scheme val="minor"/>
    </font>
    <font>
      <i/>
      <sz val="12"/>
      <color rgb="FF000000"/>
      <name val="Arial"/>
      <family val="2"/>
      <scheme val="minor"/>
    </font>
    <font>
      <sz val="8"/>
      <color rgb="FF000000"/>
      <name val="Arial"/>
      <family val="2"/>
      <scheme val="minor"/>
    </font>
    <font>
      <sz val="8"/>
      <color theme="0"/>
      <name val="Arial"/>
      <family val="2"/>
      <scheme val="minor"/>
    </font>
    <font>
      <i/>
      <sz val="8"/>
      <color theme="0"/>
      <name val="Arial"/>
      <family val="2"/>
      <scheme val="minor"/>
    </font>
    <font>
      <sz val="10"/>
      <color rgb="FFFF0000"/>
      <name val="Arial"/>
      <family val="2"/>
      <scheme val="minor"/>
    </font>
    <font>
      <sz val="14"/>
      <color rgb="FFDC0067"/>
      <name val="Arial"/>
      <family val="2"/>
      <scheme val="minor"/>
    </font>
    <font>
      <sz val="16"/>
      <color rgb="FFFF0000"/>
      <name val="Arial"/>
      <family val="2"/>
      <scheme val="minor"/>
    </font>
    <font>
      <sz val="10"/>
      <color rgb="FF3F3F3F"/>
      <name val="Arial"/>
      <family val="2"/>
      <scheme val="minor"/>
    </font>
    <font>
      <i/>
      <sz val="8"/>
      <color rgb="FF0070C0"/>
      <name val="Arial"/>
      <family val="2"/>
      <scheme val="minor"/>
    </font>
    <font>
      <b/>
      <sz val="10"/>
      <color rgb="FF000000"/>
      <name val="Arial"/>
      <family val="2"/>
      <scheme val="minor"/>
    </font>
    <font>
      <sz val="12"/>
      <color theme="0" tint="-0.249977111117893"/>
      <name val="Arial"/>
      <family val="2"/>
      <scheme val="minor"/>
    </font>
    <font>
      <b/>
      <sz val="10"/>
      <color theme="0" tint="-0.249977111117893"/>
      <name val="Arial"/>
      <family val="2"/>
      <scheme val="minor"/>
    </font>
    <font>
      <i/>
      <sz val="10"/>
      <color theme="0" tint="-0.249977111117893"/>
      <name val="Arial"/>
      <family val="2"/>
      <scheme val="minor"/>
    </font>
    <font>
      <i/>
      <sz val="12"/>
      <color theme="0" tint="-0.249977111117893"/>
      <name val="Arial"/>
      <family val="2"/>
      <scheme val="minor"/>
    </font>
    <font>
      <sz val="22"/>
      <color theme="0" tint="-0.249977111117893"/>
      <name val="Arial"/>
      <family val="2"/>
      <scheme val="minor"/>
    </font>
    <font>
      <sz val="22"/>
      <color theme="0" tint="-0.249977111117893"/>
      <name val="Aptos Narrow"/>
      <family val="2"/>
    </font>
    <font>
      <sz val="10"/>
      <color rgb="FFF0657E"/>
      <name val="Arial"/>
      <family val="2"/>
      <scheme val="minor"/>
    </font>
    <font>
      <sz val="12"/>
      <color rgb="FFF0657E"/>
      <name val="Arial"/>
      <family val="2"/>
      <scheme val="major"/>
    </font>
    <font>
      <sz val="8"/>
      <color theme="1"/>
      <name val="Arial"/>
      <family val="2"/>
      <scheme val="minor"/>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DEF4FC"/>
        <bgColor rgb="FFDEF4FC"/>
      </patternFill>
    </fill>
    <fill>
      <patternFill patternType="solid">
        <fgColor rgb="FFDEF5EE"/>
        <bgColor rgb="FFDEF5EE"/>
      </patternFill>
    </fill>
    <fill>
      <patternFill patternType="solid">
        <fgColor theme="0"/>
        <bgColor rgb="FFDEF4FC"/>
      </patternFill>
    </fill>
    <fill>
      <patternFill patternType="solid">
        <fgColor theme="0"/>
        <bgColor rgb="FFC9DAF8"/>
      </patternFill>
    </fill>
    <fill>
      <patternFill patternType="solid">
        <fgColor rgb="FFFFFFFF"/>
        <bgColor indexed="64"/>
      </patternFill>
    </fill>
    <fill>
      <patternFill patternType="solid">
        <fgColor rgb="FF004E7C"/>
        <bgColor indexed="64"/>
      </patternFill>
    </fill>
  </fills>
  <borders count="42">
    <border>
      <left/>
      <right/>
      <top/>
      <bottom/>
      <diagonal/>
    </border>
    <border>
      <left/>
      <right/>
      <top/>
      <bottom/>
      <diagonal/>
    </border>
    <border>
      <left style="dotted">
        <color rgb="FF262626"/>
      </left>
      <right style="dotted">
        <color rgb="FF262626"/>
      </right>
      <top style="dotted">
        <color rgb="FF262626"/>
      </top>
      <bottom style="dotted">
        <color rgb="FF262626"/>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top/>
      <bottom style="thin">
        <color theme="0"/>
      </bottom>
      <diagonal/>
    </border>
    <border>
      <left/>
      <right/>
      <top style="dotted">
        <color rgb="FF262626"/>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FFD221"/>
      </bottom>
      <diagonal/>
    </border>
    <border>
      <left style="thin">
        <color theme="0"/>
      </left>
      <right style="thin">
        <color theme="0"/>
      </right>
      <top style="thin">
        <color rgb="FFFFD221"/>
      </top>
      <bottom style="thin">
        <color theme="0"/>
      </bottom>
      <diagonal/>
    </border>
    <border>
      <left style="thin">
        <color theme="0"/>
      </left>
      <right/>
      <top style="thin">
        <color rgb="FFFFD221"/>
      </top>
      <bottom style="thin">
        <color theme="0"/>
      </bottom>
      <diagonal/>
    </border>
    <border>
      <left style="hair">
        <color rgb="FF004E7C"/>
      </left>
      <right style="hair">
        <color rgb="FF004E7C"/>
      </right>
      <top style="hair">
        <color rgb="FF004E7C"/>
      </top>
      <bottom style="hair">
        <color rgb="FF004E7C"/>
      </bottom>
      <diagonal/>
    </border>
    <border>
      <left style="thin">
        <color theme="0"/>
      </left>
      <right/>
      <top/>
      <bottom style="thin">
        <color theme="0"/>
      </bottom>
      <diagonal/>
    </border>
    <border>
      <left style="hair">
        <color rgb="FF004E7C"/>
      </left>
      <right style="hair">
        <color rgb="FF004E7C"/>
      </right>
      <top/>
      <bottom style="hair">
        <color rgb="FF004E7C"/>
      </bottom>
      <diagonal/>
    </border>
    <border>
      <left style="thin">
        <color theme="0"/>
      </left>
      <right/>
      <top style="thin">
        <color theme="0"/>
      </top>
      <bottom style="thin">
        <color rgb="FFFFD221"/>
      </bottom>
      <diagonal/>
    </border>
    <border>
      <left/>
      <right style="thin">
        <color theme="0"/>
      </right>
      <top style="thin">
        <color theme="0"/>
      </top>
      <bottom style="thin">
        <color rgb="FFFFD221"/>
      </bottom>
      <diagonal/>
    </border>
    <border>
      <left style="thin">
        <color theme="0"/>
      </left>
      <right style="thin">
        <color theme="0"/>
      </right>
      <top style="thin">
        <color theme="0"/>
      </top>
      <bottom style="thin">
        <color rgb="FFF0657E"/>
      </bottom>
      <diagonal/>
    </border>
    <border>
      <left/>
      <right/>
      <top/>
      <bottom style="thin">
        <color rgb="FFF0657E"/>
      </bottom>
      <diagonal/>
    </border>
    <border>
      <left style="thin">
        <color theme="0"/>
      </left>
      <right/>
      <top style="thin">
        <color theme="0"/>
      </top>
      <bottom style="thin">
        <color rgb="FFF0657E"/>
      </bottom>
      <diagonal/>
    </border>
    <border>
      <left/>
      <right style="thin">
        <color theme="0"/>
      </right>
      <top style="thin">
        <color theme="0"/>
      </top>
      <bottom/>
      <diagonal/>
    </border>
    <border>
      <left style="hair">
        <color rgb="FF262626"/>
      </left>
      <right style="hair">
        <color rgb="FF262626"/>
      </right>
      <top style="thin">
        <color rgb="FFFFD221"/>
      </top>
      <bottom style="hair">
        <color rgb="FF262626"/>
      </bottom>
      <diagonal/>
    </border>
    <border>
      <left style="thin">
        <color rgb="FFFFFFFF"/>
      </left>
      <right style="thin">
        <color rgb="FFFFFFFF"/>
      </right>
      <top style="thin">
        <color rgb="FFFFFFFF"/>
      </top>
      <bottom style="thin">
        <color rgb="FFF0657E"/>
      </bottom>
      <diagonal/>
    </border>
    <border>
      <left style="thin">
        <color theme="0"/>
      </left>
      <right/>
      <top style="thin">
        <color theme="0"/>
      </top>
      <bottom/>
      <diagonal/>
    </border>
    <border>
      <left style="thin">
        <color rgb="FFFFFFFF"/>
      </left>
      <right/>
      <top style="thin">
        <color rgb="FFFFFFFF"/>
      </top>
      <bottom style="thin">
        <color rgb="FFF0657E"/>
      </bottom>
      <diagonal/>
    </border>
    <border>
      <left style="thin">
        <color theme="0"/>
      </left>
      <right style="thin">
        <color theme="0"/>
      </right>
      <top style="thin">
        <color theme="0"/>
      </top>
      <bottom style="thin">
        <color rgb="FFFFFFFF"/>
      </bottom>
      <diagonal/>
    </border>
    <border>
      <left style="hair">
        <color rgb="FF004E7C"/>
      </left>
      <right style="hair">
        <color rgb="FF004E7C"/>
      </right>
      <top style="thin">
        <color rgb="FFFFD221"/>
      </top>
      <bottom style="hair">
        <color rgb="FF004E7C"/>
      </bottom>
      <diagonal/>
    </border>
    <border>
      <left style="thin">
        <color theme="0"/>
      </left>
      <right/>
      <top/>
      <bottom/>
      <diagonal/>
    </border>
    <border>
      <left style="hair">
        <color rgb="FF004E7C"/>
      </left>
      <right style="hair">
        <color rgb="FF004E7C"/>
      </right>
      <top style="hair">
        <color rgb="FF004E7C"/>
      </top>
      <bottom/>
      <diagonal/>
    </border>
    <border>
      <left style="hair">
        <color rgb="FF004E7C"/>
      </left>
      <right style="hair">
        <color rgb="FF004E7C"/>
      </right>
      <top/>
      <bottom/>
      <diagonal/>
    </border>
    <border>
      <left style="thin">
        <color rgb="FFF0657E"/>
      </left>
      <right style="thin">
        <color rgb="FFF0657E"/>
      </right>
      <top style="thin">
        <color rgb="FFF0657E"/>
      </top>
      <bottom style="thin">
        <color rgb="FFF0657E"/>
      </bottom>
      <diagonal/>
    </border>
    <border>
      <left style="thin">
        <color rgb="FFFFFFFF"/>
      </left>
      <right style="thin">
        <color rgb="FFFFFFFF"/>
      </right>
      <top style="thin">
        <color rgb="FFFFFFFF"/>
      </top>
      <bottom style="thin">
        <color rgb="FFFFFFFF"/>
      </bottom>
      <diagonal/>
    </border>
    <border>
      <left/>
      <right/>
      <top/>
      <bottom style="thin">
        <color rgb="FFFFD221"/>
      </bottom>
      <diagonal/>
    </border>
    <border>
      <left/>
      <right style="thin">
        <color theme="0"/>
      </right>
      <top/>
      <bottom style="thin">
        <color rgb="FFF0657E"/>
      </bottom>
      <diagonal/>
    </border>
    <border>
      <left style="thin">
        <color theme="0"/>
      </left>
      <right style="thin">
        <color theme="0"/>
      </right>
      <top/>
      <bottom style="thin">
        <color rgb="FFF0657E"/>
      </bottom>
      <diagonal/>
    </border>
    <border>
      <left style="thin">
        <color theme="0"/>
      </left>
      <right/>
      <top/>
      <bottom style="thin">
        <color rgb="FFF0657E"/>
      </bottom>
      <diagonal/>
    </border>
    <border diagonalUp="1">
      <left style="thin">
        <color theme="0"/>
      </left>
      <right style="thin">
        <color theme="0"/>
      </right>
      <top style="thin">
        <color theme="0"/>
      </top>
      <bottom style="thin">
        <color theme="0"/>
      </bottom>
      <diagonal style="thin">
        <color theme="0"/>
      </diagonal>
    </border>
    <border>
      <left style="thin">
        <color theme="0"/>
      </left>
      <right style="thin">
        <color theme="0"/>
      </right>
      <top style="thin">
        <color rgb="FFF0657E"/>
      </top>
      <bottom style="thin">
        <color theme="0"/>
      </bottom>
      <diagonal/>
    </border>
    <border>
      <left/>
      <right/>
      <top style="thin">
        <color rgb="FFFFD221"/>
      </top>
      <bottom/>
      <diagonal/>
    </border>
  </borders>
  <cellStyleXfs count="6">
    <xf numFmtId="0" fontId="0" fillId="0" borderId="0"/>
    <xf numFmtId="9" fontId="7"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7" fillId="0" borderId="1"/>
    <xf numFmtId="0" fontId="13" fillId="0" borderId="0" applyNumberFormat="0" applyFill="0" applyBorder="0" applyAlignment="0" applyProtection="0"/>
  </cellStyleXfs>
  <cellXfs count="417">
    <xf numFmtId="0" fontId="0" fillId="0" borderId="0" xfId="0" applyAlignment="1">
      <alignment wrapText="1"/>
    </xf>
    <xf numFmtId="0" fontId="2" fillId="0" borderId="0" xfId="0" applyFont="1"/>
    <xf numFmtId="0" fontId="3" fillId="0" borderId="0" xfId="0" applyFont="1" applyAlignment="1">
      <alignment wrapText="1"/>
    </xf>
    <xf numFmtId="0" fontId="2" fillId="0" borderId="0" xfId="0" applyFont="1" applyAlignment="1">
      <alignment wrapText="1"/>
    </xf>
    <xf numFmtId="0" fontId="5" fillId="0" borderId="1" xfId="0" applyFont="1" applyBorder="1" applyAlignment="1" applyProtection="1">
      <alignment wrapText="1"/>
      <protection locked="0"/>
    </xf>
    <xf numFmtId="0" fontId="6" fillId="0" borderId="1" xfId="0" applyFont="1" applyBorder="1" applyAlignment="1" applyProtection="1">
      <alignment wrapText="1"/>
      <protection locked="0"/>
    </xf>
    <xf numFmtId="0" fontId="6" fillId="0" borderId="1" xfId="0" applyFont="1" applyBorder="1" applyProtection="1">
      <protection locked="0"/>
    </xf>
    <xf numFmtId="0" fontId="10" fillId="0" borderId="1" xfId="0" applyFont="1" applyBorder="1" applyAlignment="1" applyProtection="1">
      <alignment wrapText="1"/>
      <protection locked="0"/>
    </xf>
    <xf numFmtId="0" fontId="11" fillId="0" borderId="1" xfId="0" applyFont="1" applyBorder="1" applyAlignment="1" applyProtection="1">
      <alignment wrapText="1"/>
      <protection locked="0"/>
    </xf>
    <xf numFmtId="0" fontId="8" fillId="3" borderId="3" xfId="0" applyFont="1" applyFill="1" applyBorder="1" applyAlignment="1">
      <alignment horizontal="right" vertical="center" wrapText="1"/>
    </xf>
    <xf numFmtId="0" fontId="4" fillId="3" borderId="0" xfId="0" applyFont="1" applyFill="1"/>
    <xf numFmtId="0" fontId="2" fillId="3" borderId="0" xfId="0" applyFont="1" applyFill="1"/>
    <xf numFmtId="0" fontId="7" fillId="3" borderId="3" xfId="0" applyFont="1" applyFill="1" applyBorder="1" applyAlignment="1">
      <alignment horizontal="right" vertical="center" wrapText="1"/>
    </xf>
    <xf numFmtId="0" fontId="7" fillId="3" borderId="3" xfId="0" applyFont="1" applyFill="1" applyBorder="1" applyAlignment="1">
      <alignment wrapText="1"/>
    </xf>
    <xf numFmtId="0" fontId="7" fillId="3" borderId="0" xfId="0" applyFont="1" applyFill="1" applyAlignment="1">
      <alignment wrapText="1"/>
    </xf>
    <xf numFmtId="0" fontId="8" fillId="0" borderId="1" xfId="0" applyFont="1" applyBorder="1" applyAlignment="1" applyProtection="1">
      <alignment wrapText="1"/>
      <protection locked="0"/>
    </xf>
    <xf numFmtId="0" fontId="5" fillId="0" borderId="1" xfId="0" applyFont="1" applyBorder="1" applyProtection="1">
      <protection locked="0"/>
    </xf>
    <xf numFmtId="0" fontId="5" fillId="3" borderId="1" xfId="0" applyFont="1" applyFill="1" applyBorder="1" applyAlignment="1" applyProtection="1">
      <alignment wrapText="1"/>
      <protection locked="0"/>
    </xf>
    <xf numFmtId="0" fontId="5" fillId="3" borderId="1" xfId="0" applyFont="1" applyFill="1" applyBorder="1" applyProtection="1">
      <protection locked="0"/>
    </xf>
    <xf numFmtId="0" fontId="6" fillId="3" borderId="1" xfId="0" applyFont="1" applyFill="1" applyBorder="1" applyAlignment="1" applyProtection="1">
      <alignment wrapText="1"/>
      <protection locked="0"/>
    </xf>
    <xf numFmtId="0" fontId="7" fillId="0" borderId="3" xfId="0" applyFont="1" applyBorder="1" applyAlignment="1">
      <alignment wrapText="1"/>
    </xf>
    <xf numFmtId="0" fontId="9" fillId="0" borderId="0" xfId="0" quotePrefix="1" applyFont="1" applyAlignment="1">
      <alignment wrapText="1"/>
    </xf>
    <xf numFmtId="0" fontId="7" fillId="3" borderId="5" xfId="0" applyFont="1" applyFill="1" applyBorder="1" applyAlignment="1">
      <alignment horizontal="right" vertical="center" wrapText="1"/>
    </xf>
    <xf numFmtId="0" fontId="7" fillId="3" borderId="4" xfId="0" applyFont="1" applyFill="1" applyBorder="1" applyAlignment="1">
      <alignment wrapText="1"/>
    </xf>
    <xf numFmtId="0" fontId="8" fillId="3" borderId="5" xfId="0" applyFont="1" applyFill="1" applyBorder="1" applyAlignment="1">
      <alignment horizontal="right" vertical="center" wrapText="1"/>
    </xf>
    <xf numFmtId="0" fontId="10" fillId="0" borderId="3" xfId="0" applyFont="1" applyBorder="1" applyAlignment="1">
      <alignment wrapText="1"/>
    </xf>
    <xf numFmtId="0" fontId="2" fillId="0" borderId="3" xfId="0" applyFont="1" applyBorder="1" applyAlignment="1">
      <alignment wrapText="1"/>
    </xf>
    <xf numFmtId="0" fontId="7" fillId="0" borderId="11" xfId="0" applyFont="1" applyBorder="1" applyAlignment="1">
      <alignment wrapText="1"/>
    </xf>
    <xf numFmtId="0" fontId="7" fillId="0" borderId="20" xfId="0" applyFont="1" applyBorder="1" applyAlignment="1">
      <alignment wrapText="1"/>
    </xf>
    <xf numFmtId="0" fontId="7" fillId="0" borderId="5" xfId="0" applyFont="1" applyBorder="1" applyAlignment="1">
      <alignment wrapText="1"/>
    </xf>
    <xf numFmtId="0" fontId="5" fillId="0" borderId="1" xfId="0" applyFont="1" applyBorder="1" applyAlignment="1" applyProtection="1">
      <alignment vertical="center" wrapText="1"/>
      <protection locked="0"/>
    </xf>
    <xf numFmtId="0" fontId="10" fillId="9" borderId="33" xfId="5" applyFont="1" applyFill="1" applyBorder="1" applyAlignment="1" applyProtection="1">
      <alignment horizontal="center" vertical="center"/>
      <protection locked="0"/>
    </xf>
    <xf numFmtId="0" fontId="7" fillId="0" borderId="0" xfId="0" applyFont="1" applyAlignment="1">
      <alignment wrapText="1"/>
    </xf>
    <xf numFmtId="0" fontId="15" fillId="0" borderId="3" xfId="4" applyFont="1" applyBorder="1" applyAlignment="1">
      <alignment wrapText="1"/>
    </xf>
    <xf numFmtId="0" fontId="15" fillId="0" borderId="11" xfId="4" applyFont="1" applyBorder="1" applyAlignment="1">
      <alignment wrapText="1"/>
    </xf>
    <xf numFmtId="0" fontId="16" fillId="0" borderId="3" xfId="4" applyFont="1" applyBorder="1"/>
    <xf numFmtId="0" fontId="22" fillId="2" borderId="1" xfId="4" applyFont="1" applyFill="1" applyAlignment="1">
      <alignment horizontal="center" wrapText="1"/>
    </xf>
    <xf numFmtId="172" fontId="22" fillId="2" borderId="1" xfId="4" applyNumberFormat="1" applyFont="1" applyFill="1" applyAlignment="1">
      <alignment horizontal="center" wrapText="1"/>
    </xf>
    <xf numFmtId="0" fontId="24" fillId="0" borderId="0" xfId="0" applyFont="1" applyAlignment="1">
      <alignment wrapText="1"/>
    </xf>
    <xf numFmtId="0" fontId="13" fillId="9" borderId="33" xfId="5" applyFill="1" applyBorder="1" applyAlignment="1" applyProtection="1">
      <alignment horizontal="center" vertical="center"/>
      <protection locked="0"/>
    </xf>
    <xf numFmtId="0" fontId="26" fillId="3" borderId="1" xfId="0" applyFont="1" applyFill="1" applyBorder="1" applyProtection="1">
      <protection locked="0"/>
    </xf>
    <xf numFmtId="0" fontId="6" fillId="3" borderId="1" xfId="0" applyFont="1" applyFill="1" applyBorder="1" applyProtection="1">
      <protection locked="0"/>
    </xf>
    <xf numFmtId="0" fontId="11" fillId="0" borderId="1" xfId="0" applyFont="1" applyBorder="1" applyProtection="1">
      <protection locked="0"/>
    </xf>
    <xf numFmtId="0" fontId="10" fillId="0" borderId="1" xfId="0" applyFont="1" applyBorder="1" applyProtection="1">
      <protection locked="0"/>
    </xf>
    <xf numFmtId="0" fontId="27" fillId="0" borderId="0" xfId="0" applyFont="1" applyAlignment="1">
      <alignment wrapText="1"/>
    </xf>
    <xf numFmtId="0" fontId="27" fillId="3" borderId="0" xfId="0" applyFont="1" applyFill="1" applyAlignment="1">
      <alignment wrapText="1"/>
    </xf>
    <xf numFmtId="0" fontId="27" fillId="3" borderId="3" xfId="0" applyFont="1" applyFill="1" applyBorder="1" applyAlignment="1">
      <alignment horizontal="right" wrapText="1"/>
    </xf>
    <xf numFmtId="0" fontId="27" fillId="3" borderId="6" xfId="0" applyFont="1" applyFill="1" applyBorder="1" applyAlignment="1">
      <alignment horizontal="right"/>
    </xf>
    <xf numFmtId="0" fontId="27" fillId="0" borderId="3" xfId="0" applyFont="1" applyBorder="1" applyAlignment="1">
      <alignment wrapText="1"/>
    </xf>
    <xf numFmtId="0" fontId="27" fillId="3" borderId="0" xfId="0" applyFont="1" applyFill="1"/>
    <xf numFmtId="0" fontId="24" fillId="3" borderId="0" xfId="0" applyFont="1" applyFill="1" applyAlignment="1">
      <alignment wrapText="1"/>
    </xf>
    <xf numFmtId="0" fontId="25" fillId="0" borderId="21" xfId="0" applyFont="1" applyBorder="1"/>
    <xf numFmtId="0" fontId="2" fillId="0" borderId="21" xfId="0" applyFont="1" applyBorder="1" applyAlignment="1">
      <alignment wrapText="1"/>
    </xf>
    <xf numFmtId="0" fontId="2" fillId="0" borderId="21" xfId="0" applyFont="1" applyBorder="1"/>
    <xf numFmtId="0" fontId="30" fillId="0" borderId="21" xfId="0" applyFont="1" applyBorder="1"/>
    <xf numFmtId="0" fontId="2" fillId="0" borderId="0" xfId="0" applyFont="1" applyAlignment="1">
      <alignment horizontal="right" vertical="center" wrapText="1"/>
    </xf>
    <xf numFmtId="0" fontId="2" fillId="3" borderId="15" xfId="0" applyFont="1" applyFill="1" applyBorder="1" applyAlignment="1" applyProtection="1">
      <alignment horizontal="center" wrapText="1"/>
      <protection locked="0"/>
    </xf>
    <xf numFmtId="0" fontId="2" fillId="0" borderId="1" xfId="0" applyFont="1" applyBorder="1" applyAlignment="1">
      <alignment horizontal="left" wrapText="1"/>
    </xf>
    <xf numFmtId="0" fontId="3" fillId="0" borderId="0" xfId="0" applyFont="1"/>
    <xf numFmtId="0" fontId="2" fillId="0" borderId="0" xfId="0" applyFont="1" applyAlignment="1">
      <alignment horizontal="right" wrapText="1"/>
    </xf>
    <xf numFmtId="0" fontId="2" fillId="0" borderId="0" xfId="0" applyFont="1" applyAlignment="1">
      <alignment horizontal="right"/>
    </xf>
    <xf numFmtId="0" fontId="31" fillId="0" borderId="0" xfId="0" applyFont="1" applyAlignment="1">
      <alignment horizontal="right"/>
    </xf>
    <xf numFmtId="0" fontId="2" fillId="3" borderId="0" xfId="0" applyFont="1" applyFill="1" applyAlignment="1">
      <alignment wrapText="1"/>
    </xf>
    <xf numFmtId="0" fontId="2" fillId="3" borderId="6" xfId="0" applyFont="1" applyFill="1" applyBorder="1" applyAlignment="1">
      <alignment horizontal="right" wrapText="1"/>
    </xf>
    <xf numFmtId="0" fontId="33" fillId="3" borderId="15" xfId="0" applyFont="1" applyFill="1" applyBorder="1" applyAlignment="1" applyProtection="1">
      <alignment horizontal="center" vertical="center" wrapText="1"/>
      <protection locked="0"/>
    </xf>
    <xf numFmtId="0" fontId="2" fillId="3" borderId="3" xfId="0" applyFont="1" applyFill="1" applyBorder="1" applyAlignment="1">
      <alignment horizontal="right" wrapText="1"/>
    </xf>
    <xf numFmtId="0" fontId="2" fillId="3" borderId="6" xfId="0" applyFont="1" applyFill="1" applyBorder="1" applyAlignment="1">
      <alignment horizontal="right" vertical="center" wrapText="1"/>
    </xf>
    <xf numFmtId="0" fontId="2" fillId="3" borderId="15" xfId="0" applyFont="1" applyFill="1" applyBorder="1" applyAlignment="1" applyProtection="1">
      <alignment horizontal="center" vertical="center"/>
      <protection locked="0"/>
    </xf>
    <xf numFmtId="0" fontId="2" fillId="3" borderId="6" xfId="0" applyFont="1" applyFill="1" applyBorder="1" applyAlignment="1">
      <alignment horizontal="right" vertical="top" wrapText="1"/>
    </xf>
    <xf numFmtId="0" fontId="4" fillId="3" borderId="3" xfId="0" applyFont="1" applyFill="1" applyBorder="1" applyAlignment="1">
      <alignment wrapText="1"/>
    </xf>
    <xf numFmtId="0" fontId="2" fillId="3" borderId="3" xfId="0" applyFont="1" applyFill="1" applyBorder="1" applyAlignment="1">
      <alignment wrapText="1"/>
    </xf>
    <xf numFmtId="0" fontId="2" fillId="3" borderId="6" xfId="0" applyFont="1" applyFill="1" applyBorder="1" applyAlignment="1">
      <alignment horizontal="right"/>
    </xf>
    <xf numFmtId="0" fontId="2" fillId="3" borderId="15" xfId="0" applyFont="1" applyFill="1" applyBorder="1" applyAlignment="1" applyProtection="1">
      <alignment horizontal="center" vertical="center" wrapText="1"/>
      <protection locked="0"/>
    </xf>
    <xf numFmtId="0" fontId="2" fillId="3" borderId="5" xfId="0" applyFont="1" applyFill="1" applyBorder="1" applyAlignment="1">
      <alignment wrapText="1"/>
    </xf>
    <xf numFmtId="0" fontId="2" fillId="3" borderId="3" xfId="0" applyFont="1" applyFill="1" applyBorder="1"/>
    <xf numFmtId="0" fontId="17" fillId="3" borderId="3" xfId="0" applyFont="1" applyFill="1" applyBorder="1" applyAlignment="1">
      <alignment wrapText="1"/>
    </xf>
    <xf numFmtId="0" fontId="6" fillId="0" borderId="0" xfId="0" applyFont="1"/>
    <xf numFmtId="0" fontId="33" fillId="0" borderId="3" xfId="0" applyFont="1" applyBorder="1" applyAlignment="1">
      <alignment horizontal="right" wrapText="1"/>
    </xf>
    <xf numFmtId="0" fontId="33" fillId="0" borderId="4" xfId="0" applyFont="1" applyBorder="1" applyAlignment="1">
      <alignment horizontal="center" vertical="center" wrapText="1"/>
    </xf>
    <xf numFmtId="0" fontId="33" fillId="0" borderId="3" xfId="0" applyFont="1" applyBorder="1" applyAlignment="1">
      <alignment wrapText="1"/>
    </xf>
    <xf numFmtId="0" fontId="2" fillId="0" borderId="3" xfId="0" applyFont="1" applyBorder="1"/>
    <xf numFmtId="0" fontId="2" fillId="3" borderId="5" xfId="0" quotePrefix="1" applyFont="1" applyFill="1" applyBorder="1" applyAlignment="1">
      <alignment wrapText="1"/>
    </xf>
    <xf numFmtId="0" fontId="2" fillId="3" borderId="4" xfId="0" applyFont="1" applyFill="1" applyBorder="1" applyAlignment="1">
      <alignment horizontal="center" vertical="center" wrapText="1"/>
    </xf>
    <xf numFmtId="0" fontId="2" fillId="8" borderId="15" xfId="0" applyFont="1" applyFill="1" applyBorder="1" applyAlignment="1" applyProtection="1">
      <alignment horizontal="center" vertical="center" wrapText="1"/>
      <protection locked="0"/>
    </xf>
    <xf numFmtId="0" fontId="7" fillId="3" borderId="0" xfId="0" applyFont="1" applyFill="1" applyAlignment="1">
      <alignment horizontal="center" vertical="center" wrapText="1"/>
    </xf>
    <xf numFmtId="0" fontId="13" fillId="3" borderId="1" xfId="5" applyFill="1" applyBorder="1" applyProtection="1">
      <protection locked="0"/>
    </xf>
    <xf numFmtId="0" fontId="24" fillId="0" borderId="3" xfId="0" applyFont="1" applyBorder="1" applyAlignment="1">
      <alignment wrapText="1"/>
    </xf>
    <xf numFmtId="0" fontId="24" fillId="0" borderId="20" xfId="0" applyFont="1" applyBorder="1" applyAlignment="1">
      <alignment wrapText="1"/>
    </xf>
    <xf numFmtId="0" fontId="24" fillId="0" borderId="11" xfId="0" applyFont="1" applyBorder="1" applyAlignment="1">
      <alignment wrapText="1"/>
    </xf>
    <xf numFmtId="0" fontId="24" fillId="0" borderId="5" xfId="0" applyFont="1" applyBorder="1" applyAlignment="1">
      <alignment wrapText="1"/>
    </xf>
    <xf numFmtId="0" fontId="24" fillId="0" borderId="6" xfId="0" applyFont="1" applyBorder="1" applyAlignment="1">
      <alignment wrapText="1"/>
    </xf>
    <xf numFmtId="0" fontId="24" fillId="0" borderId="7" xfId="0" applyFont="1" applyBorder="1" applyAlignment="1">
      <alignment wrapText="1"/>
    </xf>
    <xf numFmtId="0" fontId="25" fillId="0" borderId="22" xfId="0" applyFont="1" applyBorder="1"/>
    <xf numFmtId="0" fontId="7" fillId="0" borderId="6" xfId="0" applyFont="1" applyBorder="1" applyAlignment="1">
      <alignment wrapText="1"/>
    </xf>
    <xf numFmtId="0" fontId="2" fillId="3" borderId="17" xfId="0" applyFont="1" applyFill="1" applyBorder="1" applyAlignment="1">
      <alignment horizontal="left" vertical="top" wrapText="1"/>
    </xf>
    <xf numFmtId="0" fontId="4"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19" fillId="3" borderId="15" xfId="0" applyFont="1" applyFill="1" applyBorder="1" applyAlignment="1" applyProtection="1">
      <alignment horizontal="left" vertical="top" wrapText="1"/>
      <protection locked="0"/>
    </xf>
    <xf numFmtId="0" fontId="7" fillId="0" borderId="7" xfId="0" applyFont="1" applyBorder="1" applyAlignment="1">
      <alignment wrapText="1"/>
    </xf>
    <xf numFmtId="0" fontId="23" fillId="0" borderId="20" xfId="0" applyFont="1" applyBorder="1"/>
    <xf numFmtId="0" fontId="23" fillId="0" borderId="11" xfId="0" applyFont="1" applyBorder="1"/>
    <xf numFmtId="0" fontId="28" fillId="0" borderId="20" xfId="0" applyFont="1" applyBorder="1"/>
    <xf numFmtId="0" fontId="34" fillId="0" borderId="3" xfId="0" applyFont="1" applyBorder="1" applyAlignment="1">
      <alignment wrapText="1"/>
    </xf>
    <xf numFmtId="0" fontId="27" fillId="3" borderId="3" xfId="0" applyFont="1" applyFill="1" applyBorder="1" applyAlignment="1">
      <alignment horizontal="center" vertical="center" wrapText="1"/>
    </xf>
    <xf numFmtId="0" fontId="27" fillId="3" borderId="18" xfId="0" applyFont="1" applyFill="1" applyBorder="1" applyAlignment="1">
      <alignment horizontal="center"/>
    </xf>
    <xf numFmtId="0" fontId="27" fillId="3" borderId="19" xfId="0" applyFont="1" applyFill="1" applyBorder="1" applyAlignment="1">
      <alignment horizontal="right" wrapText="1"/>
    </xf>
    <xf numFmtId="0" fontId="27" fillId="3" borderId="23" xfId="0" applyFont="1" applyFill="1" applyBorder="1" applyAlignment="1">
      <alignment horizontal="right" wrapText="1"/>
    </xf>
    <xf numFmtId="0" fontId="24" fillId="0" borderId="16" xfId="0" applyFont="1" applyBorder="1" applyAlignment="1">
      <alignment wrapText="1"/>
    </xf>
    <xf numFmtId="172" fontId="24" fillId="3" borderId="17" xfId="2" applyNumberFormat="1" applyFont="1" applyFill="1" applyBorder="1" applyAlignment="1">
      <alignment wrapText="1"/>
    </xf>
    <xf numFmtId="0" fontId="24" fillId="0" borderId="12" xfId="0" applyFont="1" applyBorder="1" applyAlignment="1">
      <alignment wrapText="1"/>
    </xf>
    <xf numFmtId="0" fontId="27" fillId="3" borderId="12" xfId="0" applyFont="1" applyFill="1" applyBorder="1" applyAlignment="1">
      <alignment horizontal="left" vertical="center" wrapText="1"/>
    </xf>
    <xf numFmtId="172" fontId="24" fillId="3" borderId="15" xfId="2" applyNumberFormat="1" applyFont="1" applyFill="1" applyBorder="1" applyAlignment="1">
      <alignment wrapText="1"/>
    </xf>
    <xf numFmtId="0" fontId="27" fillId="3" borderId="0" xfId="0" applyFont="1" applyFill="1" applyAlignment="1">
      <alignment horizontal="right"/>
    </xf>
    <xf numFmtId="6" fontId="27" fillId="3" borderId="0" xfId="0" applyNumberFormat="1" applyFont="1" applyFill="1" applyAlignment="1">
      <alignment wrapText="1"/>
    </xf>
    <xf numFmtId="173" fontId="27" fillId="3" borderId="0" xfId="3" applyNumberFormat="1" applyFont="1" applyFill="1" applyAlignment="1">
      <alignment wrapText="1"/>
    </xf>
    <xf numFmtId="0" fontId="27" fillId="3" borderId="14" xfId="0" applyFont="1" applyFill="1" applyBorder="1" applyAlignment="1">
      <alignment horizontal="right"/>
    </xf>
    <xf numFmtId="0" fontId="24" fillId="0" borderId="13" xfId="0" applyFont="1" applyBorder="1" applyAlignment="1">
      <alignment wrapText="1"/>
    </xf>
    <xf numFmtId="164" fontId="24" fillId="0" borderId="3" xfId="0" applyNumberFormat="1" applyFont="1" applyBorder="1" applyAlignment="1">
      <alignment wrapText="1"/>
    </xf>
    <xf numFmtId="164" fontId="24" fillId="0" borderId="20" xfId="0" applyNumberFormat="1" applyFont="1" applyBorder="1" applyAlignment="1">
      <alignment wrapText="1"/>
    </xf>
    <xf numFmtId="0" fontId="27" fillId="0" borderId="11" xfId="0" applyFont="1" applyBorder="1" applyAlignment="1">
      <alignment horizontal="center" wrapText="1"/>
    </xf>
    <xf numFmtId="0" fontId="24" fillId="0" borderId="3" xfId="0" applyFont="1" applyBorder="1" applyAlignment="1">
      <alignment horizontal="center" wrapText="1"/>
    </xf>
    <xf numFmtId="0" fontId="27" fillId="0" borderId="12" xfId="0" applyFont="1" applyBorder="1" applyAlignment="1">
      <alignment wrapText="1"/>
    </xf>
    <xf numFmtId="0" fontId="24" fillId="0" borderId="12" xfId="0" applyFont="1" applyBorder="1" applyAlignment="1">
      <alignment horizontal="right" wrapText="1"/>
    </xf>
    <xf numFmtId="0" fontId="24" fillId="0" borderId="7" xfId="0" applyFont="1" applyBorder="1" applyAlignment="1">
      <alignment horizontal="right" wrapText="1"/>
    </xf>
    <xf numFmtId="167" fontId="24" fillId="0" borderId="3" xfId="0" applyNumberFormat="1" applyFont="1" applyBorder="1" applyAlignment="1">
      <alignment wrapText="1"/>
    </xf>
    <xf numFmtId="167" fontId="27" fillId="0" borderId="3" xfId="0" applyNumberFormat="1" applyFont="1" applyBorder="1" applyAlignment="1">
      <alignment wrapText="1"/>
    </xf>
    <xf numFmtId="9" fontId="24" fillId="3" borderId="17" xfId="1" applyFont="1" applyFill="1" applyBorder="1" applyAlignment="1">
      <alignment wrapText="1"/>
    </xf>
    <xf numFmtId="0" fontId="27" fillId="0" borderId="11" xfId="0" applyFont="1" applyBorder="1" applyAlignment="1">
      <alignment wrapText="1"/>
    </xf>
    <xf numFmtId="0" fontId="27" fillId="3" borderId="16" xfId="0" applyFont="1" applyFill="1" applyBorder="1" applyAlignment="1">
      <alignment horizontal="right"/>
    </xf>
    <xf numFmtId="0" fontId="24" fillId="0" borderId="15" xfId="0" applyFont="1" applyBorder="1" applyAlignment="1">
      <alignment wrapText="1"/>
    </xf>
    <xf numFmtId="0" fontId="24" fillId="0" borderId="12" xfId="0" applyFont="1" applyBorder="1" applyAlignment="1">
      <alignment horizontal="center" wrapText="1"/>
    </xf>
    <xf numFmtId="9" fontId="24" fillId="3" borderId="15" xfId="1" applyFont="1" applyFill="1" applyBorder="1" applyAlignment="1">
      <alignment wrapText="1"/>
    </xf>
    <xf numFmtId="0" fontId="24" fillId="0" borderId="11" xfId="0" applyFont="1" applyBorder="1" applyAlignment="1">
      <alignment horizontal="right" wrapText="1"/>
    </xf>
    <xf numFmtId="0" fontId="24" fillId="0" borderId="3" xfId="0" applyFont="1" applyBorder="1" applyAlignment="1">
      <alignment horizontal="right" wrapText="1"/>
    </xf>
    <xf numFmtId="0" fontId="35" fillId="0" borderId="3" xfId="0" applyFont="1" applyBorder="1" applyAlignment="1">
      <alignment wrapText="1"/>
    </xf>
    <xf numFmtId="171" fontId="24" fillId="0" borderId="3" xfId="2" applyNumberFormat="1" applyFont="1" applyBorder="1" applyAlignment="1">
      <alignment horizontal="right" wrapText="1"/>
    </xf>
    <xf numFmtId="170" fontId="24" fillId="0" borderId="3" xfId="2" applyNumberFormat="1" applyFont="1" applyBorder="1" applyAlignment="1">
      <alignment horizontal="right" wrapText="1"/>
    </xf>
    <xf numFmtId="9" fontId="24" fillId="0" borderId="3" xfId="2" applyNumberFormat="1" applyFont="1" applyBorder="1" applyAlignment="1">
      <alignment wrapText="1"/>
    </xf>
    <xf numFmtId="2" fontId="27" fillId="0" borderId="3" xfId="0" applyNumberFormat="1" applyFont="1" applyBorder="1" applyAlignment="1">
      <alignment wrapText="1"/>
    </xf>
    <xf numFmtId="166" fontId="27" fillId="0" borderId="3" xfId="2" applyFont="1" applyBorder="1" applyAlignment="1">
      <alignment horizontal="right" wrapText="1"/>
    </xf>
    <xf numFmtId="166" fontId="27" fillId="0" borderId="7" xfId="2" applyFont="1" applyBorder="1" applyAlignment="1">
      <alignment horizontal="right" wrapText="1"/>
    </xf>
    <xf numFmtId="9" fontId="27" fillId="0" borderId="12" xfId="1" applyFont="1" applyBorder="1" applyAlignment="1">
      <alignment wrapText="1"/>
    </xf>
    <xf numFmtId="0" fontId="24" fillId="0" borderId="13" xfId="0" applyFont="1" applyBorder="1" applyAlignment="1">
      <alignment horizontal="right" wrapText="1"/>
    </xf>
    <xf numFmtId="171" fontId="24" fillId="3" borderId="15" xfId="1" applyNumberFormat="1" applyFont="1" applyFill="1" applyBorder="1" applyAlignment="1">
      <alignment wrapText="1"/>
    </xf>
    <xf numFmtId="0" fontId="27" fillId="0" borderId="4" xfId="0" applyFont="1" applyBorder="1" applyAlignment="1">
      <alignment wrapText="1"/>
    </xf>
    <xf numFmtId="0" fontId="27" fillId="0" borderId="6" xfId="0" applyFont="1" applyBorder="1" applyAlignment="1">
      <alignment wrapText="1"/>
    </xf>
    <xf numFmtId="0" fontId="27" fillId="0" borderId="34" xfId="0" applyFont="1" applyBorder="1" applyAlignment="1">
      <alignment wrapText="1"/>
    </xf>
    <xf numFmtId="0" fontId="24" fillId="0" borderId="34" xfId="0" applyFont="1" applyBorder="1" applyAlignment="1">
      <alignment wrapText="1"/>
    </xf>
    <xf numFmtId="171" fontId="24" fillId="3" borderId="15" xfId="2" applyNumberFormat="1" applyFont="1" applyFill="1" applyBorder="1" applyAlignment="1">
      <alignment wrapText="1"/>
    </xf>
    <xf numFmtId="171" fontId="24" fillId="0" borderId="3" xfId="0" applyNumberFormat="1" applyFont="1" applyBorder="1" applyAlignment="1">
      <alignment horizontal="right" wrapText="1"/>
    </xf>
    <xf numFmtId="0" fontId="24" fillId="0" borderId="3" xfId="0" applyFont="1" applyBorder="1" applyAlignment="1">
      <alignment vertical="center" wrapText="1"/>
    </xf>
    <xf numFmtId="0" fontId="24" fillId="0" borderId="20" xfId="0" applyFont="1" applyBorder="1" applyAlignment="1">
      <alignment vertical="center" wrapText="1"/>
    </xf>
    <xf numFmtId="0" fontId="24" fillId="0" borderId="22" xfId="0" applyFont="1" applyBorder="1" applyAlignment="1">
      <alignment wrapText="1"/>
    </xf>
    <xf numFmtId="0" fontId="24" fillId="0" borderId="11" xfId="0" applyFont="1" applyBorder="1" applyAlignment="1">
      <alignment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xf>
    <xf numFmtId="0" fontId="27" fillId="3" borderId="19" xfId="0" applyFont="1" applyFill="1" applyBorder="1" applyAlignment="1">
      <alignment horizontal="right" vertical="center" wrapText="1"/>
    </xf>
    <xf numFmtId="0" fontId="24" fillId="0" borderId="16" xfId="0" applyFont="1" applyBorder="1" applyAlignment="1">
      <alignment vertical="center" wrapText="1"/>
    </xf>
    <xf numFmtId="172" fontId="24" fillId="3" borderId="1" xfId="2" applyNumberFormat="1" applyFont="1" applyFill="1" applyBorder="1" applyAlignment="1">
      <alignment vertical="center" wrapText="1"/>
    </xf>
    <xf numFmtId="0" fontId="24" fillId="0" borderId="6" xfId="0" applyFont="1" applyBorder="1" applyAlignment="1">
      <alignment vertical="center" wrapText="1"/>
    </xf>
    <xf numFmtId="0" fontId="27" fillId="3" borderId="1" xfId="0" applyFont="1" applyFill="1" applyBorder="1" applyAlignment="1">
      <alignment horizontal="right"/>
    </xf>
    <xf numFmtId="0" fontId="24" fillId="3" borderId="1" xfId="0" applyFont="1" applyFill="1" applyBorder="1" applyAlignment="1">
      <alignment wrapText="1"/>
    </xf>
    <xf numFmtId="0" fontId="27" fillId="3" borderId="1" xfId="0" applyFont="1" applyFill="1" applyBorder="1"/>
    <xf numFmtId="0" fontId="24" fillId="3" borderId="16" xfId="0" applyFont="1" applyFill="1" applyBorder="1" applyAlignment="1">
      <alignment wrapText="1"/>
    </xf>
    <xf numFmtId="0" fontId="24" fillId="3" borderId="11" xfId="0" applyFont="1" applyFill="1" applyBorder="1" applyAlignment="1">
      <alignment wrapText="1"/>
    </xf>
    <xf numFmtId="0" fontId="24" fillId="0" borderId="28" xfId="0" applyFont="1" applyBorder="1" applyAlignment="1">
      <alignment wrapText="1"/>
    </xf>
    <xf numFmtId="0" fontId="24" fillId="0" borderId="4" xfId="0" applyFont="1" applyBorder="1" applyAlignment="1">
      <alignment wrapText="1"/>
    </xf>
    <xf numFmtId="0" fontId="24" fillId="0" borderId="7" xfId="0" applyFont="1" applyBorder="1" applyAlignment="1">
      <alignment vertical="center" wrapText="1"/>
    </xf>
    <xf numFmtId="0" fontId="24" fillId="0" borderId="26" xfId="0" applyFont="1" applyBorder="1" applyAlignment="1">
      <alignment wrapText="1"/>
    </xf>
    <xf numFmtId="0" fontId="24" fillId="0" borderId="25" xfId="0" applyFont="1" applyBorder="1" applyAlignment="1">
      <alignment horizontal="left" vertical="top" wrapText="1"/>
    </xf>
    <xf numFmtId="0" fontId="24" fillId="0" borderId="25" xfId="0" applyFont="1" applyBorder="1" applyAlignment="1">
      <alignment horizontal="left" vertical="center" wrapText="1"/>
    </xf>
    <xf numFmtId="0" fontId="24" fillId="0" borderId="27" xfId="0" applyFont="1" applyBorder="1" applyAlignment="1">
      <alignment wrapText="1"/>
    </xf>
    <xf numFmtId="1" fontId="27" fillId="4" borderId="24" xfId="4" applyNumberFormat="1" applyFont="1" applyFill="1" applyBorder="1" applyAlignment="1" applyProtection="1">
      <alignment horizontal="center" vertical="center" wrapText="1"/>
      <protection locked="0"/>
    </xf>
    <xf numFmtId="9" fontId="24" fillId="3" borderId="3" xfId="1" applyFont="1" applyFill="1" applyBorder="1" applyAlignment="1">
      <alignment wrapText="1"/>
    </xf>
    <xf numFmtId="0" fontId="27" fillId="3" borderId="3" xfId="0" applyFont="1" applyFill="1" applyBorder="1" applyAlignment="1">
      <alignment horizontal="right"/>
    </xf>
    <xf numFmtId="166" fontId="27" fillId="0" borderId="11" xfId="2" applyFont="1" applyBorder="1" applyAlignment="1">
      <alignment horizontal="right" wrapText="1"/>
    </xf>
    <xf numFmtId="9" fontId="27" fillId="0" borderId="3" xfId="1" applyFont="1" applyBorder="1" applyAlignment="1">
      <alignment wrapText="1"/>
    </xf>
    <xf numFmtId="0" fontId="27" fillId="3" borderId="7" xfId="0" applyFont="1" applyFill="1" applyBorder="1" applyAlignment="1" applyProtection="1">
      <alignment horizontal="center" vertical="center" wrapText="1"/>
      <protection locked="0"/>
    </xf>
    <xf numFmtId="171" fontId="24" fillId="3" borderId="3" xfId="1" applyNumberFormat="1" applyFont="1" applyFill="1" applyBorder="1" applyAlignment="1">
      <alignment wrapText="1"/>
    </xf>
    <xf numFmtId="171" fontId="24" fillId="0" borderId="11" xfId="2" applyNumberFormat="1" applyFont="1" applyBorder="1" applyAlignment="1">
      <alignment horizontal="right" wrapText="1"/>
    </xf>
    <xf numFmtId="171" fontId="24" fillId="3" borderId="3" xfId="2" applyNumberFormat="1" applyFont="1" applyFill="1" applyBorder="1" applyAlignment="1">
      <alignment wrapText="1"/>
    </xf>
    <xf numFmtId="0" fontId="28" fillId="0" borderId="3" xfId="0" applyFont="1" applyBorder="1"/>
    <xf numFmtId="0" fontId="34" fillId="0" borderId="7" xfId="0" applyFont="1" applyBorder="1" applyAlignment="1">
      <alignment wrapText="1"/>
    </xf>
    <xf numFmtId="0" fontId="27" fillId="3" borderId="19" xfId="0" applyFont="1" applyFill="1" applyBorder="1" applyAlignment="1">
      <alignment horizontal="center" vertical="center" wrapText="1"/>
    </xf>
    <xf numFmtId="0" fontId="24" fillId="0" borderId="8" xfId="0" applyFont="1" applyBorder="1" applyAlignment="1">
      <alignment wrapText="1"/>
    </xf>
    <xf numFmtId="0" fontId="7" fillId="0" borderId="3" xfId="4" applyBorder="1" applyAlignment="1">
      <alignment wrapText="1"/>
    </xf>
    <xf numFmtId="0" fontId="7" fillId="0" borderId="20" xfId="4" applyBorder="1" applyAlignment="1">
      <alignment wrapText="1"/>
    </xf>
    <xf numFmtId="0" fontId="7" fillId="0" borderId="11" xfId="4" applyBorder="1" applyAlignment="1">
      <alignment wrapText="1"/>
    </xf>
    <xf numFmtId="0" fontId="8" fillId="2" borderId="1" xfId="4" applyFont="1" applyFill="1" applyAlignment="1">
      <alignment wrapText="1"/>
    </xf>
    <xf numFmtId="0" fontId="7" fillId="2" borderId="1" xfId="4" applyFill="1" applyAlignment="1">
      <alignment wrapText="1"/>
    </xf>
    <xf numFmtId="0" fontId="7" fillId="0" borderId="1" xfId="4" applyAlignment="1">
      <alignment wrapText="1"/>
    </xf>
    <xf numFmtId="0" fontId="38" fillId="2" borderId="1" xfId="4" applyFont="1" applyFill="1" applyAlignment="1">
      <alignment horizontal="right" vertical="center" wrapText="1"/>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39" fillId="2" borderId="3" xfId="4" applyFont="1" applyFill="1" applyBorder="1" applyAlignment="1">
      <alignment horizontal="center" vertical="center" wrapText="1"/>
    </xf>
    <xf numFmtId="0" fontId="40" fillId="2" borderId="3" xfId="4" applyFont="1" applyFill="1" applyBorder="1" applyAlignment="1">
      <alignment horizontal="center" vertical="center" wrapText="1"/>
    </xf>
    <xf numFmtId="0" fontId="41" fillId="2" borderId="4" xfId="4" applyFont="1" applyFill="1" applyBorder="1" applyAlignment="1">
      <alignment horizontal="center" vertical="center" wrapText="1"/>
    </xf>
    <xf numFmtId="0" fontId="42" fillId="2" borderId="1" xfId="4" applyFont="1" applyFill="1" applyAlignment="1">
      <alignment wrapText="1"/>
    </xf>
    <xf numFmtId="0" fontId="41" fillId="2" borderId="1" xfId="4" applyFont="1" applyFill="1" applyAlignment="1">
      <alignment horizontal="center" vertical="center" wrapText="1"/>
    </xf>
    <xf numFmtId="0" fontId="43" fillId="2" borderId="5" xfId="4" applyFont="1" applyFill="1" applyBorder="1" applyAlignment="1">
      <alignment horizontal="right" vertical="center" wrapText="1"/>
    </xf>
    <xf numFmtId="0" fontId="44" fillId="2" borderId="1" xfId="4" applyFont="1" applyFill="1" applyAlignment="1">
      <alignment horizontal="center" vertical="center" wrapText="1"/>
    </xf>
    <xf numFmtId="168" fontId="44" fillId="2" borderId="1" xfId="4" applyNumberFormat="1" applyFont="1" applyFill="1" applyAlignment="1">
      <alignment horizontal="center" vertical="center" wrapText="1"/>
    </xf>
    <xf numFmtId="0" fontId="44" fillId="2" borderId="1" xfId="4" applyFont="1" applyFill="1" applyAlignment="1">
      <alignment wrapText="1"/>
    </xf>
    <xf numFmtId="0" fontId="38" fillId="2" borderId="1" xfId="4" applyFont="1" applyFill="1" applyAlignment="1">
      <alignment vertical="center"/>
    </xf>
    <xf numFmtId="0" fontId="42" fillId="2" borderId="1" xfId="4" applyFont="1" applyFill="1" applyAlignment="1">
      <alignment horizontal="center" vertical="center" wrapText="1"/>
    </xf>
    <xf numFmtId="1" fontId="7" fillId="0" borderId="3" xfId="4" applyNumberFormat="1" applyBorder="1" applyAlignment="1">
      <alignment vertical="center" wrapText="1"/>
    </xf>
    <xf numFmtId="0" fontId="7" fillId="2" borderId="1" xfId="4" applyFill="1" applyAlignment="1">
      <alignment vertical="center" wrapText="1"/>
    </xf>
    <xf numFmtId="1" fontId="45" fillId="4" borderId="2" xfId="4" applyNumberFormat="1" applyFont="1" applyFill="1" applyBorder="1" applyAlignment="1">
      <alignment horizontal="center" vertical="center" wrapText="1"/>
    </xf>
    <xf numFmtId="1" fontId="40" fillId="2" borderId="1" xfId="4" applyNumberFormat="1" applyFont="1" applyFill="1" applyAlignment="1">
      <alignment horizontal="center" wrapText="1"/>
    </xf>
    <xf numFmtId="167" fontId="40" fillId="2" borderId="1" xfId="4" applyNumberFormat="1" applyFont="1" applyFill="1" applyAlignment="1">
      <alignment wrapText="1"/>
    </xf>
    <xf numFmtId="167" fontId="46" fillId="2" borderId="1" xfId="4" applyNumberFormat="1" applyFont="1" applyFill="1" applyAlignment="1">
      <alignment wrapText="1"/>
    </xf>
    <xf numFmtId="167" fontId="46" fillId="2" borderId="1" xfId="4" applyNumberFormat="1" applyFont="1" applyFill="1" applyAlignment="1">
      <alignment horizontal="center" wrapText="1"/>
    </xf>
    <xf numFmtId="1" fontId="7" fillId="2" borderId="1" xfId="4" applyNumberFormat="1" applyFill="1" applyAlignment="1">
      <alignment wrapText="1"/>
    </xf>
    <xf numFmtId="0" fontId="7" fillId="0" borderId="3" xfId="4" applyBorder="1" applyAlignment="1">
      <alignment vertical="center" wrapText="1"/>
    </xf>
    <xf numFmtId="1" fontId="45" fillId="2" borderId="2" xfId="4" applyNumberFormat="1" applyFont="1" applyFill="1" applyBorder="1" applyAlignment="1">
      <alignment horizontal="center" vertical="center" wrapText="1"/>
    </xf>
    <xf numFmtId="1" fontId="40" fillId="2" borderId="1" xfId="4" applyNumberFormat="1" applyFont="1" applyFill="1" applyAlignment="1">
      <alignment wrapText="1"/>
    </xf>
    <xf numFmtId="1" fontId="45" fillId="2" borderId="10" xfId="4" applyNumberFormat="1" applyFont="1" applyFill="1" applyBorder="1" applyAlignment="1">
      <alignment horizontal="center" vertical="center" wrapText="1"/>
    </xf>
    <xf numFmtId="1" fontId="47" fillId="2" borderId="1" xfId="4" applyNumberFormat="1" applyFont="1" applyFill="1" applyAlignment="1">
      <alignment wrapText="1"/>
    </xf>
    <xf numFmtId="1" fontId="45" fillId="6" borderId="1" xfId="4" applyNumberFormat="1" applyFont="1" applyFill="1" applyAlignment="1">
      <alignment horizontal="center" vertical="center" wrapText="1"/>
    </xf>
    <xf numFmtId="0" fontId="8" fillId="2" borderId="1" xfId="4" applyFont="1" applyFill="1" applyAlignment="1">
      <alignment vertical="center" wrapText="1"/>
    </xf>
    <xf numFmtId="1" fontId="9" fillId="2" borderId="1" xfId="4" applyNumberFormat="1" applyFont="1" applyFill="1" applyAlignment="1">
      <alignment horizontal="center" vertical="center" wrapText="1"/>
    </xf>
    <xf numFmtId="1" fontId="48" fillId="2" borderId="1" xfId="4" applyNumberFormat="1" applyFont="1" applyFill="1" applyAlignment="1">
      <alignment wrapText="1"/>
    </xf>
    <xf numFmtId="167" fontId="49" fillId="2" borderId="1" xfId="4" applyNumberFormat="1" applyFont="1" applyFill="1" applyAlignment="1">
      <alignment wrapText="1"/>
    </xf>
    <xf numFmtId="1" fontId="50" fillId="2" borderId="1" xfId="4" applyNumberFormat="1" applyFont="1" applyFill="1" applyAlignment="1">
      <alignment wrapText="1"/>
    </xf>
    <xf numFmtId="1" fontId="9" fillId="6" borderId="1" xfId="4" applyNumberFormat="1" applyFont="1" applyFill="1" applyAlignment="1">
      <alignment horizontal="center" vertical="center" wrapText="1"/>
    </xf>
    <xf numFmtId="0" fontId="10" fillId="2" borderId="1" xfId="4" applyFont="1" applyFill="1" applyAlignment="1">
      <alignment wrapText="1"/>
    </xf>
    <xf numFmtId="169" fontId="10" fillId="2" borderId="1" xfId="4" applyNumberFormat="1" applyFont="1" applyFill="1" applyAlignment="1">
      <alignment wrapText="1"/>
    </xf>
    <xf numFmtId="166" fontId="10" fillId="2" borderId="1" xfId="4" applyNumberFormat="1" applyFont="1" applyFill="1" applyAlignment="1">
      <alignment wrapText="1"/>
    </xf>
    <xf numFmtId="0" fontId="18" fillId="2" borderId="1" xfId="4" applyFont="1" applyFill="1" applyAlignment="1">
      <alignment vertical="center" wrapText="1"/>
    </xf>
    <xf numFmtId="0" fontId="7" fillId="0" borderId="6" xfId="4" applyBorder="1" applyAlignment="1">
      <alignment wrapText="1"/>
    </xf>
    <xf numFmtId="0" fontId="8" fillId="2" borderId="30" xfId="4" applyFont="1" applyFill="1" applyBorder="1" applyAlignment="1">
      <alignment wrapText="1"/>
    </xf>
    <xf numFmtId="0" fontId="51" fillId="2" borderId="30" xfId="4" applyFont="1" applyFill="1" applyBorder="1" applyAlignment="1">
      <alignment wrapText="1"/>
    </xf>
    <xf numFmtId="1" fontId="52" fillId="2" borderId="1" xfId="4" applyNumberFormat="1" applyFont="1" applyFill="1" applyAlignment="1">
      <alignment horizontal="center" vertical="center" wrapText="1"/>
    </xf>
    <xf numFmtId="1" fontId="52" fillId="2" borderId="1" xfId="4" applyNumberFormat="1" applyFont="1" applyFill="1" applyAlignment="1">
      <alignment wrapText="1"/>
    </xf>
    <xf numFmtId="167" fontId="52" fillId="2" borderId="1" xfId="4" applyNumberFormat="1" applyFont="1" applyFill="1" applyAlignment="1">
      <alignment wrapText="1"/>
    </xf>
    <xf numFmtId="167" fontId="52" fillId="2" borderId="1" xfId="4" applyNumberFormat="1" applyFont="1" applyFill="1" applyAlignment="1">
      <alignment horizontal="center" vertical="center" wrapText="1"/>
    </xf>
    <xf numFmtId="1" fontId="51" fillId="2" borderId="1" xfId="4" applyNumberFormat="1" applyFont="1" applyFill="1" applyAlignment="1">
      <alignment wrapText="1"/>
    </xf>
    <xf numFmtId="0" fontId="51" fillId="2" borderId="1" xfId="4" applyFont="1" applyFill="1" applyAlignment="1">
      <alignment wrapText="1"/>
    </xf>
    <xf numFmtId="2" fontId="51" fillId="2" borderId="1" xfId="4" applyNumberFormat="1" applyFont="1" applyFill="1" applyAlignment="1">
      <alignment wrapText="1"/>
    </xf>
    <xf numFmtId="167" fontId="51" fillId="2" borderId="1" xfId="4" applyNumberFormat="1" applyFont="1" applyFill="1" applyAlignment="1">
      <alignment wrapText="1"/>
    </xf>
    <xf numFmtId="0" fontId="50" fillId="2" borderId="1" xfId="4" applyFont="1" applyFill="1" applyAlignment="1">
      <alignment wrapText="1"/>
    </xf>
    <xf numFmtId="0" fontId="50" fillId="2" borderId="1" xfId="4" applyFont="1" applyFill="1" applyAlignment="1">
      <alignment vertical="top" wrapText="1"/>
    </xf>
    <xf numFmtId="167" fontId="50" fillId="2" borderId="1" xfId="4" applyNumberFormat="1" applyFont="1" applyFill="1" applyAlignment="1">
      <alignment wrapText="1"/>
    </xf>
    <xf numFmtId="168" fontId="50" fillId="2" borderId="1" xfId="4" applyNumberFormat="1" applyFont="1" applyFill="1" applyAlignment="1">
      <alignment wrapText="1"/>
    </xf>
    <xf numFmtId="0" fontId="16" fillId="2" borderId="1" xfId="4" applyFont="1" applyFill="1"/>
    <xf numFmtId="9" fontId="7" fillId="2" borderId="1" xfId="1" applyFont="1" applyFill="1" applyBorder="1" applyAlignment="1">
      <alignment wrapText="1"/>
    </xf>
    <xf numFmtId="0" fontId="53" fillId="2" borderId="1" xfId="4" applyFont="1" applyFill="1" applyAlignment="1">
      <alignment wrapText="1"/>
    </xf>
    <xf numFmtId="0" fontId="53" fillId="5" borderId="1" xfId="4" applyFont="1" applyFill="1" applyAlignment="1">
      <alignment wrapText="1"/>
    </xf>
    <xf numFmtId="0" fontId="25" fillId="0" borderId="36" xfId="0" applyFont="1" applyBorder="1"/>
    <xf numFmtId="0" fontId="25" fillId="0" borderId="37" xfId="0" applyFont="1" applyBorder="1"/>
    <xf numFmtId="0" fontId="53" fillId="2" borderId="38" xfId="4" applyFont="1" applyFill="1" applyBorder="1" applyAlignment="1">
      <alignment wrapText="1"/>
    </xf>
    <xf numFmtId="0" fontId="53" fillId="2" borderId="21" xfId="4" applyFont="1" applyFill="1" applyBorder="1" applyAlignment="1">
      <alignment wrapText="1"/>
    </xf>
    <xf numFmtId="0" fontId="53" fillId="2" borderId="9" xfId="4" applyFont="1" applyFill="1" applyBorder="1" applyAlignment="1">
      <alignment wrapText="1"/>
    </xf>
    <xf numFmtId="0" fontId="14" fillId="2" borderId="35" xfId="4" applyFont="1" applyFill="1" applyBorder="1" applyAlignment="1">
      <alignment wrapText="1"/>
    </xf>
    <xf numFmtId="0" fontId="14" fillId="2" borderId="35" xfId="4" applyFont="1" applyFill="1" applyBorder="1" applyAlignment="1">
      <alignment horizontal="right" wrapText="1"/>
    </xf>
    <xf numFmtId="0" fontId="2" fillId="2" borderId="1" xfId="4" applyFont="1" applyFill="1" applyAlignment="1">
      <alignment wrapText="1"/>
    </xf>
    <xf numFmtId="1" fontId="2" fillId="2" borderId="1" xfId="4" applyNumberFormat="1" applyFont="1" applyFill="1" applyAlignment="1">
      <alignment wrapText="1"/>
    </xf>
    <xf numFmtId="9" fontId="2" fillId="2" borderId="1" xfId="4" applyNumberFormat="1" applyFont="1" applyFill="1" applyAlignment="1">
      <alignment wrapText="1"/>
    </xf>
    <xf numFmtId="0" fontId="53" fillId="2" borderId="39" xfId="4" applyFont="1" applyFill="1" applyBorder="1" applyAlignment="1">
      <alignment wrapText="1"/>
    </xf>
    <xf numFmtId="0" fontId="54" fillId="0" borderId="39" xfId="0" applyFont="1" applyBorder="1"/>
    <xf numFmtId="0" fontId="14" fillId="2" borderId="39" xfId="4" applyFont="1" applyFill="1" applyBorder="1" applyAlignment="1">
      <alignment horizontal="center" wrapText="1"/>
    </xf>
    <xf numFmtId="0" fontId="14" fillId="2" borderId="39" xfId="4" applyFont="1" applyFill="1" applyBorder="1" applyAlignment="1">
      <alignment horizontal="right" wrapText="1"/>
    </xf>
    <xf numFmtId="0" fontId="55" fillId="2" borderId="39" xfId="4" applyFont="1" applyFill="1" applyBorder="1" applyAlignment="1">
      <alignment wrapText="1"/>
    </xf>
    <xf numFmtId="0" fontId="53" fillId="2" borderId="5" xfId="4" applyFont="1" applyFill="1" applyBorder="1" applyAlignment="1">
      <alignment wrapText="1"/>
    </xf>
    <xf numFmtId="0" fontId="55" fillId="2" borderId="3" xfId="4" applyFont="1" applyFill="1" applyBorder="1" applyAlignment="1">
      <alignment wrapText="1"/>
    </xf>
    <xf numFmtId="0" fontId="53" fillId="2" borderId="3" xfId="4" applyFont="1" applyFill="1" applyBorder="1" applyAlignment="1">
      <alignment wrapText="1"/>
    </xf>
    <xf numFmtId="0" fontId="7" fillId="2" borderId="3" xfId="4" applyFill="1" applyBorder="1" applyAlignment="1">
      <alignment wrapText="1"/>
    </xf>
    <xf numFmtId="0" fontId="2" fillId="2" borderId="3" xfId="4" applyFont="1" applyFill="1" applyBorder="1" applyAlignment="1">
      <alignment wrapText="1"/>
    </xf>
    <xf numFmtId="171" fontId="2" fillId="2" borderId="3" xfId="2" applyNumberFormat="1" applyFont="1" applyFill="1" applyBorder="1" applyAlignment="1">
      <alignment wrapText="1"/>
    </xf>
    <xf numFmtId="174" fontId="56" fillId="2" borderId="3" xfId="4" applyNumberFormat="1" applyFont="1" applyFill="1" applyBorder="1" applyAlignment="1">
      <alignment wrapText="1"/>
    </xf>
    <xf numFmtId="0" fontId="14" fillId="2" borderId="3" xfId="4" applyFont="1" applyFill="1" applyBorder="1" applyAlignment="1">
      <alignment wrapText="1"/>
    </xf>
    <xf numFmtId="0" fontId="14" fillId="2" borderId="3" xfId="4" applyFont="1" applyFill="1" applyBorder="1" applyAlignment="1">
      <alignment horizontal="right" wrapText="1"/>
    </xf>
    <xf numFmtId="0" fontId="50" fillId="5" borderId="1" xfId="4" applyFont="1" applyFill="1" applyAlignment="1">
      <alignment wrapText="1"/>
    </xf>
    <xf numFmtId="0" fontId="2" fillId="2" borderId="3" xfId="4" applyFont="1" applyFill="1" applyBorder="1" applyAlignment="1">
      <alignment horizontal="left" wrapText="1"/>
    </xf>
    <xf numFmtId="171" fontId="2" fillId="2" borderId="3" xfId="2" applyNumberFormat="1" applyFont="1" applyFill="1" applyBorder="1" applyAlignment="1">
      <alignment horizontal="left" wrapText="1"/>
    </xf>
    <xf numFmtId="9" fontId="2" fillId="2" borderId="3" xfId="4" applyNumberFormat="1" applyFont="1" applyFill="1" applyBorder="1" applyAlignment="1">
      <alignment wrapText="1"/>
    </xf>
    <xf numFmtId="0" fontId="53" fillId="2" borderId="11" xfId="4" applyFont="1" applyFill="1" applyBorder="1" applyAlignment="1">
      <alignment wrapText="1"/>
    </xf>
    <xf numFmtId="0" fontId="57" fillId="2" borderId="1" xfId="4" applyFont="1" applyFill="1" applyAlignment="1">
      <alignment vertical="center" wrapText="1"/>
    </xf>
    <xf numFmtId="0" fontId="57" fillId="2" borderId="1" xfId="4" applyFont="1" applyFill="1" applyAlignment="1">
      <alignment horizontal="left" vertical="center" wrapText="1"/>
    </xf>
    <xf numFmtId="0" fontId="7" fillId="0" borderId="3" xfId="4" applyBorder="1" applyAlignment="1" applyProtection="1">
      <alignment wrapText="1"/>
      <protection locked="0"/>
    </xf>
    <xf numFmtId="0" fontId="7" fillId="0" borderId="20" xfId="4" applyBorder="1" applyAlignment="1" applyProtection="1">
      <alignment wrapText="1"/>
      <protection locked="0"/>
    </xf>
    <xf numFmtId="0" fontId="7" fillId="0" borderId="11" xfId="4" applyBorder="1" applyAlignment="1" applyProtection="1">
      <alignment wrapText="1"/>
      <protection locked="0"/>
    </xf>
    <xf numFmtId="0" fontId="7" fillId="0" borderId="4" xfId="4" applyBorder="1" applyAlignment="1">
      <alignment wrapText="1"/>
    </xf>
    <xf numFmtId="0" fontId="14" fillId="2" borderId="35" xfId="4" applyFont="1" applyFill="1" applyBorder="1" applyAlignment="1">
      <alignment horizontal="center" wrapText="1"/>
    </xf>
    <xf numFmtId="0" fontId="14" fillId="2" borderId="35" xfId="4" applyFont="1" applyFill="1" applyBorder="1" applyAlignment="1">
      <alignment horizontal="left" wrapText="1"/>
    </xf>
    <xf numFmtId="0" fontId="38" fillId="2" borderId="35" xfId="4" applyFont="1" applyFill="1" applyBorder="1" applyAlignment="1">
      <alignment horizontal="center" wrapText="1"/>
    </xf>
    <xf numFmtId="0" fontId="55" fillId="2" borderId="1" xfId="4" applyFont="1" applyFill="1" applyAlignment="1">
      <alignment wrapText="1"/>
    </xf>
    <xf numFmtId="0" fontId="53" fillId="2" borderId="1" xfId="4" applyFont="1" applyFill="1" applyAlignment="1" applyProtection="1">
      <alignment wrapText="1"/>
      <protection locked="0"/>
    </xf>
    <xf numFmtId="0" fontId="2" fillId="2" borderId="8" xfId="4" applyFont="1" applyFill="1" applyBorder="1" applyAlignment="1">
      <alignment wrapText="1"/>
    </xf>
    <xf numFmtId="0" fontId="2" fillId="2" borderId="1" xfId="2" applyNumberFormat="1" applyFont="1" applyFill="1" applyBorder="1" applyAlignment="1" applyProtection="1">
      <alignment horizontal="center" wrapText="1"/>
    </xf>
    <xf numFmtId="0" fontId="33" fillId="3" borderId="15" xfId="0" applyFont="1" applyFill="1" applyBorder="1" applyAlignment="1" applyProtection="1">
      <alignment horizontal="center" wrapText="1"/>
      <protection locked="0"/>
    </xf>
    <xf numFmtId="1" fontId="7" fillId="2" borderId="1" xfId="4" applyNumberFormat="1" applyFill="1" applyAlignment="1">
      <alignment horizontal="center" wrapText="1"/>
    </xf>
    <xf numFmtId="1" fontId="58" fillId="2" borderId="1" xfId="4" applyNumberFormat="1" applyFont="1" applyFill="1" applyAlignment="1">
      <alignment horizontal="center" wrapText="1"/>
    </xf>
    <xf numFmtId="9" fontId="58" fillId="2" borderId="1" xfId="1" applyFont="1" applyFill="1" applyBorder="1" applyAlignment="1" applyProtection="1">
      <alignment horizontal="center" wrapText="1"/>
    </xf>
    <xf numFmtId="0" fontId="7" fillId="2" borderId="1" xfId="4" applyFill="1" applyAlignment="1" applyProtection="1">
      <alignment wrapText="1"/>
      <protection locked="0"/>
    </xf>
    <xf numFmtId="0" fontId="58" fillId="2" borderId="1" xfId="4" applyFont="1" applyFill="1" applyAlignment="1">
      <alignment horizontal="center" wrapText="1"/>
    </xf>
    <xf numFmtId="0" fontId="59" fillId="2" borderId="1" xfId="4" applyFont="1" applyFill="1" applyAlignment="1">
      <alignment wrapText="1"/>
    </xf>
    <xf numFmtId="0" fontId="15" fillId="2" borderId="1" xfId="4" applyFont="1" applyFill="1" applyAlignment="1">
      <alignment wrapText="1"/>
    </xf>
    <xf numFmtId="0" fontId="60" fillId="2" borderId="1" xfId="4" applyFont="1" applyFill="1" applyAlignment="1">
      <alignment horizontal="right" vertical="center" wrapText="1"/>
    </xf>
    <xf numFmtId="0" fontId="15" fillId="2" borderId="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61" fillId="2" borderId="3" xfId="4" applyFont="1" applyFill="1" applyBorder="1" applyAlignment="1">
      <alignment horizontal="center" vertical="center" wrapText="1"/>
    </xf>
    <xf numFmtId="0" fontId="61" fillId="2" borderId="4" xfId="4" applyFont="1" applyFill="1" applyBorder="1" applyAlignment="1">
      <alignment horizontal="center" vertical="center" wrapText="1"/>
    </xf>
    <xf numFmtId="0" fontId="61" fillId="2" borderId="1" xfId="4" applyFont="1" applyFill="1" applyAlignment="1">
      <alignment horizontal="center" vertical="center" wrapText="1"/>
    </xf>
    <xf numFmtId="0" fontId="15" fillId="2" borderId="5" xfId="4" applyFont="1" applyFill="1" applyBorder="1" applyAlignment="1">
      <alignment horizontal="right" wrapText="1"/>
    </xf>
    <xf numFmtId="169" fontId="61" fillId="2" borderId="1" xfId="4" applyNumberFormat="1" applyFont="1" applyFill="1" applyAlignment="1">
      <alignment horizontal="center" vertical="center" wrapText="1"/>
    </xf>
    <xf numFmtId="167" fontId="61" fillId="2" borderId="1" xfId="4" applyNumberFormat="1" applyFont="1" applyFill="1" applyAlignment="1">
      <alignment wrapText="1"/>
    </xf>
    <xf numFmtId="167" fontId="39" fillId="2" borderId="1" xfId="4" applyNumberFormat="1" applyFont="1" applyFill="1" applyAlignment="1">
      <alignment wrapText="1"/>
    </xf>
    <xf numFmtId="0" fontId="39" fillId="2" borderId="1" xfId="4" applyFont="1" applyFill="1" applyAlignment="1">
      <alignment horizontal="center" vertical="center" wrapText="1"/>
    </xf>
    <xf numFmtId="169" fontId="39" fillId="2" borderId="1" xfId="4" applyNumberFormat="1" applyFont="1" applyFill="1" applyAlignment="1">
      <alignment horizontal="center" vertical="center" wrapText="1"/>
    </xf>
    <xf numFmtId="0" fontId="60" fillId="2" borderId="1" xfId="4" applyFont="1" applyFill="1" applyAlignment="1">
      <alignment vertical="center" wrapText="1"/>
    </xf>
    <xf numFmtId="1" fontId="15" fillId="0" borderId="3" xfId="4" applyNumberFormat="1" applyFont="1" applyBorder="1" applyAlignment="1">
      <alignment vertical="center" wrapText="1"/>
    </xf>
    <xf numFmtId="0" fontId="15" fillId="2" borderId="1" xfId="4" applyFont="1" applyFill="1" applyAlignment="1">
      <alignment vertical="center" wrapText="1"/>
    </xf>
    <xf numFmtId="1" fontId="61" fillId="4" borderId="2" xfId="4" applyNumberFormat="1" applyFont="1" applyFill="1" applyBorder="1" applyAlignment="1">
      <alignment horizontal="center" vertical="center" wrapText="1"/>
    </xf>
    <xf numFmtId="1" fontId="61" fillId="4" borderId="1" xfId="4" applyNumberFormat="1" applyFont="1" applyFill="1" applyAlignment="1">
      <alignment horizontal="center" vertical="center" wrapText="1"/>
    </xf>
    <xf numFmtId="1" fontId="61" fillId="2" borderId="1" xfId="4" applyNumberFormat="1" applyFont="1" applyFill="1" applyAlignment="1">
      <alignment wrapText="1"/>
    </xf>
    <xf numFmtId="0" fontId="15" fillId="0" borderId="3" xfId="4" applyFont="1" applyBorder="1" applyAlignment="1">
      <alignment vertical="center" wrapText="1"/>
    </xf>
    <xf numFmtId="1" fontId="61" fillId="2" borderId="2" xfId="4" applyNumberFormat="1" applyFont="1" applyFill="1" applyBorder="1" applyAlignment="1">
      <alignment horizontal="center" vertical="center" wrapText="1"/>
    </xf>
    <xf numFmtId="1" fontId="61" fillId="2" borderId="1" xfId="4" applyNumberFormat="1" applyFont="1" applyFill="1" applyAlignment="1">
      <alignment horizontal="center" vertical="center" wrapText="1"/>
    </xf>
    <xf numFmtId="1" fontId="61" fillId="2" borderId="10" xfId="4" applyNumberFormat="1" applyFont="1" applyFill="1" applyBorder="1" applyAlignment="1">
      <alignment horizontal="center" vertical="center" wrapText="1"/>
    </xf>
    <xf numFmtId="1" fontId="61" fillId="6" borderId="1" xfId="4" applyNumberFormat="1" applyFont="1" applyFill="1" applyAlignment="1">
      <alignment horizontal="center" vertical="center" wrapText="1"/>
    </xf>
    <xf numFmtId="0" fontId="59" fillId="2" borderId="1" xfId="4" applyFont="1" applyFill="1" applyAlignment="1">
      <alignment vertical="center" wrapText="1"/>
    </xf>
    <xf numFmtId="1" fontId="62" fillId="2" borderId="1" xfId="4" applyNumberFormat="1" applyFont="1" applyFill="1" applyAlignment="1">
      <alignment horizontal="center" vertical="center" wrapText="1"/>
    </xf>
    <xf numFmtId="1" fontId="62" fillId="2" borderId="1" xfId="4" applyNumberFormat="1" applyFont="1" applyFill="1" applyAlignment="1">
      <alignment wrapText="1"/>
    </xf>
    <xf numFmtId="167" fontId="62" fillId="2" borderId="1" xfId="4" applyNumberFormat="1" applyFont="1" applyFill="1" applyAlignment="1">
      <alignment wrapText="1"/>
    </xf>
    <xf numFmtId="1" fontId="62" fillId="6" borderId="1" xfId="4" applyNumberFormat="1" applyFont="1" applyFill="1" applyAlignment="1">
      <alignment horizontal="center" vertical="center" wrapText="1"/>
    </xf>
    <xf numFmtId="169" fontId="15" fillId="2" borderId="1" xfId="4" applyNumberFormat="1" applyFont="1" applyFill="1" applyAlignment="1">
      <alignment wrapText="1"/>
    </xf>
    <xf numFmtId="0" fontId="63" fillId="2" borderId="1" xfId="4" applyFont="1" applyFill="1" applyAlignment="1">
      <alignment wrapText="1"/>
    </xf>
    <xf numFmtId="0" fontId="7" fillId="0" borderId="11" xfId="4" applyBorder="1"/>
    <xf numFmtId="0" fontId="64" fillId="2" borderId="1" xfId="4" applyFont="1" applyFill="1" applyAlignment="1">
      <alignment wrapText="1"/>
    </xf>
    <xf numFmtId="0" fontId="25" fillId="0" borderId="26" xfId="0" applyFont="1" applyBorder="1"/>
    <xf numFmtId="0" fontId="7" fillId="0" borderId="7" xfId="4" applyBorder="1" applyAlignment="1">
      <alignment wrapText="1"/>
    </xf>
    <xf numFmtId="0" fontId="7" fillId="0" borderId="40" xfId="4" applyBorder="1" applyAlignment="1">
      <alignment wrapText="1"/>
    </xf>
    <xf numFmtId="1" fontId="29" fillId="4" borderId="24" xfId="4" applyNumberFormat="1" applyFont="1" applyFill="1" applyBorder="1" applyAlignment="1" applyProtection="1">
      <alignment horizontal="center" vertical="center" wrapText="1"/>
      <protection locked="0"/>
    </xf>
    <xf numFmtId="0" fontId="65" fillId="2" borderId="1" xfId="4" applyFont="1" applyFill="1" applyAlignment="1">
      <alignment wrapText="1"/>
    </xf>
    <xf numFmtId="0" fontId="66" fillId="0" borderId="11" xfId="0" applyFont="1" applyBorder="1" applyAlignment="1">
      <alignment horizontal="left"/>
    </xf>
    <xf numFmtId="0" fontId="2" fillId="0" borderId="3" xfId="4" applyFont="1" applyBorder="1" applyAlignment="1">
      <alignment wrapText="1"/>
    </xf>
    <xf numFmtId="0" fontId="1" fillId="2" borderId="1" xfId="4" applyFont="1" applyFill="1" applyAlignment="1">
      <alignment vertical="center" wrapText="1"/>
    </xf>
    <xf numFmtId="1" fontId="9" fillId="2" borderId="1" xfId="4" applyNumberFormat="1" applyFont="1" applyFill="1" applyAlignment="1">
      <alignment wrapText="1"/>
    </xf>
    <xf numFmtId="167" fontId="9" fillId="2" borderId="1" xfId="4" applyNumberFormat="1" applyFont="1" applyFill="1" applyAlignment="1">
      <alignment wrapText="1"/>
    </xf>
    <xf numFmtId="1" fontId="67" fillId="2" borderId="1" xfId="4" applyNumberFormat="1" applyFont="1" applyFill="1" applyAlignment="1">
      <alignment wrapText="1"/>
    </xf>
    <xf numFmtId="0" fontId="2" fillId="2" borderId="1" xfId="4" applyFont="1" applyFill="1" applyAlignment="1">
      <alignment vertical="center" wrapText="1"/>
    </xf>
    <xf numFmtId="0" fontId="1" fillId="2" borderId="1" xfId="4" applyFont="1" applyFill="1" applyAlignment="1">
      <alignment wrapText="1"/>
    </xf>
    <xf numFmtId="0" fontId="7" fillId="2" borderId="41" xfId="4" applyFill="1" applyBorder="1" applyAlignment="1">
      <alignment wrapText="1"/>
    </xf>
    <xf numFmtId="1" fontId="7" fillId="2" borderId="41" xfId="4" applyNumberFormat="1" applyFill="1" applyBorder="1" applyAlignment="1">
      <alignment horizontal="center" wrapText="1"/>
    </xf>
    <xf numFmtId="1" fontId="58" fillId="2" borderId="41" xfId="4" applyNumberFormat="1" applyFont="1" applyFill="1" applyBorder="1" applyAlignment="1">
      <alignment horizontal="center" wrapText="1"/>
    </xf>
    <xf numFmtId="9" fontId="7" fillId="2" borderId="1" xfId="4" applyNumberFormat="1" applyFill="1" applyAlignment="1">
      <alignment horizontal="center" wrapText="1"/>
    </xf>
    <xf numFmtId="0" fontId="5" fillId="0" borderId="1" xfId="0" applyFont="1" applyBorder="1" applyAlignment="1">
      <alignment wrapText="1"/>
    </xf>
    <xf numFmtId="0" fontId="5" fillId="3" borderId="1" xfId="0" applyFont="1" applyFill="1" applyBorder="1" applyAlignment="1">
      <alignment wrapText="1"/>
    </xf>
    <xf numFmtId="0" fontId="25" fillId="3" borderId="21" xfId="0" applyFont="1" applyFill="1" applyBorder="1"/>
    <xf numFmtId="0" fontId="5" fillId="0" borderId="21" xfId="0" applyFont="1" applyBorder="1" applyAlignment="1">
      <alignment wrapText="1"/>
    </xf>
    <xf numFmtId="0" fontId="5" fillId="0" borderId="1" xfId="0" applyFont="1" applyBorder="1" applyAlignment="1">
      <alignment horizontal="left" vertical="top" wrapText="1"/>
    </xf>
    <xf numFmtId="0" fontId="21" fillId="3" borderId="0" xfId="0" applyFont="1" applyFill="1" applyAlignment="1">
      <alignment horizontal="left" vertical="top" wrapText="1"/>
    </xf>
    <xf numFmtId="0" fontId="8" fillId="3" borderId="0" xfId="0" applyFont="1" applyFill="1" applyAlignment="1">
      <alignment horizontal="left" vertical="top" wrapText="1"/>
    </xf>
    <xf numFmtId="0" fontId="20" fillId="3" borderId="0" xfId="5" applyFont="1" applyFill="1" applyAlignment="1" applyProtection="1">
      <alignment horizontal="left" vertical="top" wrapText="1"/>
    </xf>
    <xf numFmtId="0" fontId="8" fillId="0" borderId="1" xfId="0" applyFont="1" applyBorder="1" applyAlignment="1">
      <alignment horizontal="left" wrapText="1"/>
    </xf>
    <xf numFmtId="0" fontId="20" fillId="3" borderId="0" xfId="5" applyFont="1" applyFill="1" applyAlignment="1" applyProtection="1">
      <alignment horizontal="left" wrapText="1"/>
    </xf>
    <xf numFmtId="0" fontId="8"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wrapText="1"/>
    </xf>
    <xf numFmtId="0" fontId="8" fillId="3" borderId="1" xfId="0" applyFont="1" applyFill="1" applyBorder="1" applyAlignment="1">
      <alignment wrapText="1"/>
    </xf>
    <xf numFmtId="0" fontId="8" fillId="3" borderId="1" xfId="0" applyFont="1" applyFill="1" applyBorder="1"/>
    <xf numFmtId="0" fontId="5" fillId="0" borderId="1" xfId="0" applyFont="1" applyBorder="1"/>
    <xf numFmtId="0" fontId="6" fillId="0" borderId="1" xfId="0" applyFont="1" applyBorder="1" applyAlignment="1">
      <alignment wrapText="1"/>
    </xf>
    <xf numFmtId="0" fontId="33" fillId="3" borderId="4" xfId="0" applyFont="1" applyFill="1" applyBorder="1" applyAlignment="1" applyProtection="1">
      <alignment horizontal="center" vertical="center" wrapText="1"/>
      <protection locked="0"/>
    </xf>
    <xf numFmtId="172" fontId="24" fillId="3" borderId="29" xfId="2" applyNumberFormat="1" applyFont="1" applyFill="1" applyBorder="1" applyAlignment="1" applyProtection="1">
      <alignment vertical="center" wrapText="1"/>
      <protection locked="0"/>
    </xf>
    <xf numFmtId="172" fontId="24" fillId="3" borderId="15" xfId="2" applyNumberFormat="1" applyFont="1" applyFill="1" applyBorder="1" applyAlignment="1" applyProtection="1">
      <alignment vertical="center" wrapText="1"/>
      <protection locked="0"/>
    </xf>
    <xf numFmtId="172" fontId="24" fillId="3" borderId="17" xfId="2" applyNumberFormat="1" applyFont="1" applyFill="1" applyBorder="1" applyAlignment="1" applyProtection="1">
      <alignment vertical="center" wrapText="1"/>
      <protection locked="0"/>
    </xf>
    <xf numFmtId="0" fontId="24" fillId="0" borderId="1" xfId="0" applyFont="1" applyBorder="1" applyAlignment="1">
      <alignment wrapText="1"/>
    </xf>
    <xf numFmtId="175" fontId="24" fillId="3" borderId="1" xfId="1" applyNumberFormat="1" applyFont="1" applyFill="1" applyBorder="1" applyAlignment="1">
      <alignment wrapText="1"/>
    </xf>
    <xf numFmtId="0" fontId="7" fillId="3" borderId="0" xfId="0" applyFont="1" applyFill="1" applyAlignment="1">
      <alignment horizontal="left" vertical="top" wrapText="1"/>
    </xf>
    <xf numFmtId="0" fontId="32" fillId="3" borderId="3" xfId="0" applyFont="1" applyFill="1" applyBorder="1" applyAlignment="1">
      <alignment horizontal="left" vertical="top" wrapText="1"/>
    </xf>
    <xf numFmtId="0" fontId="33" fillId="7" borderId="3" xfId="0" applyFont="1" applyFill="1" applyBorder="1" applyAlignment="1" applyProtection="1">
      <alignment horizontal="center" vertical="center" wrapText="1"/>
      <protection locked="0"/>
    </xf>
    <xf numFmtId="0" fontId="33" fillId="7" borderId="12" xfId="0" applyFont="1" applyFill="1" applyBorder="1" applyAlignment="1" applyProtection="1">
      <alignment horizontal="center" vertical="center" wrapText="1"/>
      <protection locked="0"/>
    </xf>
    <xf numFmtId="6" fontId="27" fillId="3" borderId="31" xfId="0" applyNumberFormat="1" applyFont="1" applyFill="1" applyBorder="1" applyAlignment="1" applyProtection="1">
      <alignment horizontal="left" vertical="top" wrapText="1"/>
      <protection locked="0"/>
    </xf>
    <xf numFmtId="6" fontId="27" fillId="3" borderId="32" xfId="0" applyNumberFormat="1" applyFont="1" applyFill="1" applyBorder="1" applyAlignment="1" applyProtection="1">
      <alignment horizontal="left" vertical="top" wrapText="1"/>
      <protection locked="0"/>
    </xf>
    <xf numFmtId="6" fontId="27" fillId="3" borderId="17" xfId="0" applyNumberFormat="1" applyFont="1" applyFill="1" applyBorder="1" applyAlignment="1" applyProtection="1">
      <alignment horizontal="left" vertical="top" wrapText="1"/>
      <protection locked="0"/>
    </xf>
    <xf numFmtId="6" fontId="36" fillId="3" borderId="31" xfId="0" applyNumberFormat="1" applyFont="1" applyFill="1" applyBorder="1" applyAlignment="1" applyProtection="1">
      <alignment horizontal="left" vertical="top" wrapText="1"/>
      <protection locked="0"/>
    </xf>
    <xf numFmtId="6" fontId="36" fillId="3" borderId="32" xfId="0" applyNumberFormat="1" applyFont="1" applyFill="1" applyBorder="1" applyAlignment="1" applyProtection="1">
      <alignment horizontal="left" vertical="top" wrapText="1"/>
      <protection locked="0"/>
    </xf>
    <xf numFmtId="6" fontId="36" fillId="3" borderId="17" xfId="0" applyNumberFormat="1" applyFont="1" applyFill="1" applyBorder="1" applyAlignment="1" applyProtection="1">
      <alignment horizontal="left" vertical="top" wrapText="1"/>
      <protection locked="0"/>
    </xf>
    <xf numFmtId="0" fontId="27" fillId="0" borderId="26" xfId="0" applyFont="1" applyBorder="1" applyAlignment="1">
      <alignment horizontal="left" vertical="top" wrapText="1"/>
    </xf>
    <xf numFmtId="0" fontId="27" fillId="0" borderId="30" xfId="0" applyFont="1" applyBorder="1" applyAlignment="1">
      <alignment horizontal="left" vertical="top" wrapText="1"/>
    </xf>
    <xf numFmtId="0" fontId="37" fillId="0" borderId="31" xfId="0" applyFont="1" applyBorder="1" applyAlignment="1" applyProtection="1">
      <alignment horizontal="left" vertical="top" wrapText="1"/>
      <protection locked="0"/>
    </xf>
    <xf numFmtId="0" fontId="37" fillId="0" borderId="32"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24" fillId="0" borderId="3" xfId="0" applyFont="1" applyBorder="1" applyAlignment="1">
      <alignment horizontal="left" vertical="top" wrapText="1"/>
    </xf>
    <xf numFmtId="6" fontId="37" fillId="3" borderId="31" xfId="0" applyNumberFormat="1" applyFont="1" applyFill="1" applyBorder="1" applyAlignment="1" applyProtection="1">
      <alignment horizontal="left" vertical="top" wrapText="1"/>
      <protection locked="0"/>
    </xf>
    <xf numFmtId="6" fontId="37" fillId="3" borderId="32" xfId="0" applyNumberFormat="1" applyFont="1" applyFill="1" applyBorder="1" applyAlignment="1" applyProtection="1">
      <alignment horizontal="left" vertical="top" wrapText="1"/>
      <protection locked="0"/>
    </xf>
    <xf numFmtId="6" fontId="37" fillId="3" borderId="17" xfId="0" applyNumberFormat="1" applyFont="1" applyFill="1" applyBorder="1" applyAlignment="1" applyProtection="1">
      <alignment horizontal="left" vertical="top" wrapText="1"/>
      <protection locked="0"/>
    </xf>
    <xf numFmtId="0" fontId="24" fillId="0" borderId="6" xfId="0" applyFont="1" applyBorder="1" applyAlignment="1">
      <alignment horizontal="left" vertical="top" wrapText="1"/>
    </xf>
    <xf numFmtId="0" fontId="24" fillId="0" borderId="8"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center" wrapText="1"/>
    </xf>
    <xf numFmtId="0" fontId="24" fillId="0" borderId="8" xfId="0" applyFont="1" applyBorder="1" applyAlignment="1">
      <alignment horizontal="center" wrapText="1"/>
    </xf>
    <xf numFmtId="0" fontId="24" fillId="0" borderId="5" xfId="0" applyFont="1" applyBorder="1" applyAlignment="1">
      <alignment horizontal="center" wrapText="1"/>
    </xf>
    <xf numFmtId="0" fontId="14" fillId="2" borderId="6" xfId="4" applyFont="1" applyFill="1" applyBorder="1" applyAlignment="1">
      <alignment horizontal="center" vertical="center" wrapText="1"/>
    </xf>
    <xf numFmtId="0" fontId="14" fillId="0" borderId="5" xfId="4" applyFont="1" applyBorder="1" applyAlignment="1">
      <alignment wrapText="1"/>
    </xf>
    <xf numFmtId="0" fontId="65" fillId="2" borderId="8" xfId="4" applyFont="1" applyFill="1" applyBorder="1" applyAlignment="1">
      <alignment horizontal="center"/>
    </xf>
    <xf numFmtId="0" fontId="2" fillId="2" borderId="3" xfId="4" applyFont="1" applyFill="1" applyBorder="1" applyAlignment="1">
      <alignment horizontal="right" wrapText="1"/>
    </xf>
    <xf numFmtId="0" fontId="31" fillId="0" borderId="3" xfId="4" applyFont="1" applyBorder="1" applyAlignment="1">
      <alignment wrapText="1"/>
    </xf>
    <xf numFmtId="0" fontId="57" fillId="2" borderId="1" xfId="4" applyFont="1" applyFill="1" applyAlignment="1">
      <alignment horizontal="left" vertical="center" wrapText="1"/>
    </xf>
    <xf numFmtId="0" fontId="31" fillId="0" borderId="1" xfId="4" applyFont="1" applyAlignment="1">
      <alignment wrapText="1"/>
    </xf>
    <xf numFmtId="0" fontId="15" fillId="2" borderId="6" xfId="4" applyFont="1" applyFill="1" applyBorder="1" applyAlignment="1">
      <alignment horizontal="center" vertical="center" wrapText="1"/>
    </xf>
    <xf numFmtId="0" fontId="15" fillId="0" borderId="5" xfId="4" applyFont="1" applyBorder="1" applyAlignment="1">
      <alignment wrapText="1"/>
    </xf>
    <xf numFmtId="0" fontId="15" fillId="2" borderId="8" xfId="4" applyFont="1" applyFill="1" applyBorder="1" applyAlignment="1">
      <alignment horizontal="center" vertical="center" wrapText="1"/>
    </xf>
    <xf numFmtId="0" fontId="14" fillId="2" borderId="1" xfId="4" applyFont="1" applyFill="1" applyAlignment="1">
      <alignment horizontal="center" wrapText="1"/>
    </xf>
    <xf numFmtId="0" fontId="14" fillId="2" borderId="35" xfId="4" applyFont="1" applyFill="1" applyBorder="1" applyAlignment="1">
      <alignment horizontal="center" wrapText="1"/>
    </xf>
    <xf numFmtId="0" fontId="2" fillId="2" borderId="1" xfId="4" applyFont="1" applyFill="1" applyAlignment="1">
      <alignment horizontal="left" wrapText="1"/>
    </xf>
    <xf numFmtId="0" fontId="1" fillId="0" borderId="1" xfId="0" applyFont="1" applyBorder="1" applyAlignment="1">
      <alignment horizontal="center" wrapText="1"/>
    </xf>
    <xf numFmtId="0" fontId="1" fillId="0" borderId="0" xfId="0" applyFont="1" applyAlignment="1">
      <alignment wrapText="1"/>
    </xf>
    <xf numFmtId="0" fontId="1" fillId="3" borderId="3" xfId="0" applyFont="1" applyFill="1" applyBorder="1" applyAlignment="1">
      <alignment wrapText="1"/>
    </xf>
    <xf numFmtId="0" fontId="1" fillId="0" borderId="3" xfId="0" applyFont="1" applyBorder="1" applyAlignment="1">
      <alignment wrapText="1"/>
    </xf>
    <xf numFmtId="0" fontId="1" fillId="0" borderId="0" xfId="0" applyFont="1" applyAlignment="1">
      <alignment horizontal="right"/>
    </xf>
    <xf numFmtId="6" fontId="1" fillId="0" borderId="0" xfId="0" applyNumberFormat="1" applyFont="1" applyAlignment="1">
      <alignment wrapText="1"/>
    </xf>
    <xf numFmtId="0" fontId="1" fillId="0" borderId="0" xfId="0" applyFont="1"/>
    <xf numFmtId="0" fontId="1" fillId="3" borderId="3" xfId="0" applyFont="1" applyFill="1" applyBorder="1"/>
    <xf numFmtId="2" fontId="1" fillId="0" borderId="0" xfId="0" applyNumberFormat="1" applyFont="1" applyAlignment="1">
      <alignment wrapText="1"/>
    </xf>
  </cellXfs>
  <cellStyles count="6">
    <cellStyle name="Comma" xfId="2" builtinId="3"/>
    <cellStyle name="Currency" xfId="3" builtinId="4"/>
    <cellStyle name="Hyperlink" xfId="5" builtinId="8"/>
    <cellStyle name="Normal" xfId="0" builtinId="0"/>
    <cellStyle name="Normal 2" xfId="4" xr:uid="{FA055682-2883-6F4C-BB8C-552A9F5601C2}"/>
    <cellStyle name="Percent" xfId="1" builtinId="5"/>
  </cellStyles>
  <dxfs count="46">
    <dxf>
      <font>
        <strike/>
        <color rgb="FFEFEFEF"/>
      </font>
      <fill>
        <patternFill patternType="solid">
          <fgColor rgb="FF00FFFF"/>
          <bgColor rgb="FF00FFFF"/>
        </patternFill>
      </fill>
    </dxf>
    <dxf>
      <font>
        <color theme="0" tint="-0.499984740745262"/>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u val="none"/>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dxf>
    <dxf>
      <font>
        <strike val="0"/>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theme="0" tint="-0.24994659260841701"/>
      </font>
      <border>
        <bottom style="thin">
          <color theme="0" tint="-0.24994659260841701"/>
        </bottom>
      </border>
    </dxf>
    <dxf>
      <font>
        <strike/>
        <color rgb="FFEFEFEF"/>
      </font>
      <fill>
        <patternFill patternType="solid">
          <fgColor rgb="FF00FFFF"/>
          <bgColor rgb="FF00FFFF"/>
        </patternFill>
      </fill>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FFD221"/>
      <color rgb="FFF0657E"/>
      <color rgb="FF004E7C"/>
      <color rgb="FFFF5D31"/>
      <color rgb="FFA6CAE0"/>
      <color rgb="FFFFFFFF"/>
      <color rgb="FF82BFA0"/>
      <color rgb="FF262626"/>
      <color rgb="FF525250"/>
      <color rgb="FF740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9852196964301"/>
          <c:y val="0.12194018837707775"/>
          <c:w val="0.59904163118362097"/>
          <c:h val="0.77365040777993632"/>
        </c:manualLayout>
      </c:layout>
      <c:barChart>
        <c:barDir val="bar"/>
        <c:grouping val="stacked"/>
        <c:varyColors val="1"/>
        <c:ser>
          <c:idx val="0"/>
          <c:order val="0"/>
          <c:tx>
            <c:strRef>
              <c:f>'6.Scores-Summary'!$D$7:$E$7</c:f>
              <c:strCache>
                <c:ptCount val="2"/>
                <c:pt idx="0">
                  <c:v>1. Municipal financial impact</c:v>
                </c:pt>
              </c:strCache>
            </c:strRef>
          </c:tx>
          <c:spPr>
            <a:solidFill>
              <a:srgbClr val="262626"/>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'6.Scores-Summary'!$F$108:$F$113</c:f>
              <c:numCache>
                <c:formatCode>0</c:formatCode>
                <c:ptCount val="6"/>
                <c:pt idx="0">
                  <c:v>2</c:v>
                </c:pt>
                <c:pt idx="1">
                  <c:v>2</c:v>
                </c:pt>
                <c:pt idx="2">
                  <c:v>4</c:v>
                </c:pt>
                <c:pt idx="3">
                  <c:v>16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0-C7CF-7E4C-A99C-5A0B788DBFC9}"/>
            </c:ext>
          </c:extLst>
        </c:ser>
        <c:ser>
          <c:idx val="1"/>
          <c:order val="1"/>
          <c:tx>
            <c:strRef>
              <c:f>'6.Scores-Summary'!$G$7:$H$7</c:f>
              <c:strCache>
                <c:ptCount val="2"/>
                <c:pt idx="0">
                  <c:v>2. Local resilience</c:v>
                </c:pt>
              </c:strCache>
            </c:strRef>
          </c:tx>
          <c:spPr>
            <a:solidFill>
              <a:srgbClr val="A6A6A6"/>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'6.Scores-Summary'!$G$108:$G$113</c:f>
              <c:numCache>
                <c:formatCode>0</c:formatCode>
                <c:ptCount val="6"/>
                <c:pt idx="0">
                  <c:v>10</c:v>
                </c:pt>
                <c:pt idx="1">
                  <c:v>8</c:v>
                </c:pt>
                <c:pt idx="2">
                  <c:v>4</c:v>
                </c:pt>
                <c:pt idx="3">
                  <c:v>2</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1-C7CF-7E4C-A99C-5A0B788DBFC9}"/>
            </c:ext>
          </c:extLst>
        </c:ser>
        <c:ser>
          <c:idx val="2"/>
          <c:order val="2"/>
          <c:tx>
            <c:strRef>
              <c:f>'6.Scores-Summary'!$J$7:$K$7</c:f>
              <c:strCache>
                <c:ptCount val="2"/>
                <c:pt idx="0">
                  <c:v>3. Climate change</c:v>
                </c:pt>
              </c:strCache>
            </c:strRef>
          </c:tx>
          <c:spPr>
            <a:solidFill>
              <a:srgbClr val="740030"/>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'6.Scores-Summary'!$H$108:$H$113</c:f>
              <c:numCache>
                <c:formatCode>0</c:formatCode>
                <c:ptCount val="6"/>
                <c:pt idx="0">
                  <c:v>100</c:v>
                </c:pt>
                <c:pt idx="1">
                  <c:v>100</c:v>
                </c:pt>
                <c:pt idx="2">
                  <c:v>80</c:v>
                </c:pt>
                <c:pt idx="3">
                  <c:v>20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2-C7CF-7E4C-A99C-5A0B788DBFC9}"/>
            </c:ext>
          </c:extLst>
        </c:ser>
        <c:ser>
          <c:idx val="3"/>
          <c:order val="3"/>
          <c:tx>
            <c:strRef>
              <c:f>'6.Scores-Summary'!$M$7:$N$7</c:f>
              <c:strCache>
                <c:ptCount val="2"/>
                <c:pt idx="0">
                  <c:v>4. Construction </c:v>
                </c:pt>
              </c:strCache>
            </c:strRef>
          </c:tx>
          <c:spPr>
            <a:solidFill>
              <a:srgbClr val="FF5D31"/>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'6.Scores-Summary'!$I$108:$I$113</c:f>
              <c:numCache>
                <c:formatCode>0</c:formatCode>
                <c:ptCount val="6"/>
                <c:pt idx="0">
                  <c:v>10</c:v>
                </c:pt>
                <c:pt idx="1">
                  <c:v>10</c:v>
                </c:pt>
                <c:pt idx="2">
                  <c:v>12</c:v>
                </c:pt>
                <c:pt idx="3">
                  <c:v>14</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3-C7CF-7E4C-A99C-5A0B788DBFC9}"/>
            </c:ext>
          </c:extLst>
        </c:ser>
        <c:ser>
          <c:idx val="4"/>
          <c:order val="4"/>
          <c:tx>
            <c:strRef>
              <c:f>'6.Scores-Summary'!$P$7:$Q$7</c:f>
              <c:strCache>
                <c:ptCount val="2"/>
                <c:pt idx="0">
                  <c:v>5. Operations and environmental impacts</c:v>
                </c:pt>
              </c:strCache>
            </c:strRef>
          </c:tx>
          <c:spPr>
            <a:solidFill>
              <a:srgbClr val="82BFA0"/>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'6.Scores-Summary'!$J$108:$J$113</c:f>
              <c:numCache>
                <c:formatCode>0</c:formatCode>
                <c:ptCount val="6"/>
                <c:pt idx="0">
                  <c:v>14</c:v>
                </c:pt>
                <c:pt idx="1">
                  <c:v>10</c:v>
                </c:pt>
                <c:pt idx="2">
                  <c:v>16</c:v>
                </c:pt>
                <c:pt idx="3">
                  <c:v>16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4-C7CF-7E4C-A99C-5A0B788DBFC9}"/>
            </c:ext>
          </c:extLst>
        </c:ser>
        <c:ser>
          <c:idx val="5"/>
          <c:order val="5"/>
          <c:tx>
            <c:strRef>
              <c:f>'6.Scores-Summary'!$S$7:$T$7</c:f>
              <c:strCache>
                <c:ptCount val="2"/>
                <c:pt idx="0">
                  <c:v>6. Municipal services</c:v>
                </c:pt>
              </c:strCache>
            </c:strRef>
          </c:tx>
          <c:spPr>
            <a:solidFill>
              <a:srgbClr val="FFD221"/>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'6.Scores-Summary'!$K$108:$K$113</c:f>
              <c:numCache>
                <c:formatCode>0</c:formatCode>
                <c:ptCount val="6"/>
                <c:pt idx="0">
                  <c:v>10</c:v>
                </c:pt>
                <c:pt idx="1">
                  <c:v>6</c:v>
                </c:pt>
                <c:pt idx="2">
                  <c:v>10</c:v>
                </c:pt>
                <c:pt idx="3">
                  <c:v>10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5-C7CF-7E4C-A99C-5A0B788DBFC9}"/>
            </c:ext>
          </c:extLst>
        </c:ser>
        <c:ser>
          <c:idx val="6"/>
          <c:order val="6"/>
          <c:tx>
            <c:strRef>
              <c:f>'6.Scores-Summary'!$V$7:$W$7</c:f>
              <c:strCache>
                <c:ptCount val="2"/>
                <c:pt idx="0">
                  <c:v>7. Economic development</c:v>
                </c:pt>
              </c:strCache>
            </c:strRef>
          </c:tx>
          <c:spPr>
            <a:solidFill>
              <a:srgbClr val="F0657E"/>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'6.Scores-Summary'!$L$108:$L$113</c:f>
              <c:numCache>
                <c:formatCode>0</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6-C7CF-7E4C-A99C-5A0B788DBFC9}"/>
            </c:ext>
          </c:extLst>
        </c:ser>
        <c:ser>
          <c:idx val="7"/>
          <c:order val="7"/>
          <c:tx>
            <c:strRef>
              <c:f>'6.Scores-Summary'!$Y$7:$Z$7</c:f>
              <c:strCache>
                <c:ptCount val="2"/>
                <c:pt idx="0">
                  <c:v>8. Community concerns</c:v>
                </c:pt>
              </c:strCache>
            </c:strRef>
          </c:tx>
          <c:spPr>
            <a:solidFill>
              <a:srgbClr val="A6CAE0"/>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'6.Scores-Summary'!$M$108:$M$113</c:f>
              <c:numCache>
                <c:formatCode>0</c:formatCode>
                <c:ptCount val="6"/>
                <c:pt idx="0">
                  <c:v>14</c:v>
                </c:pt>
                <c:pt idx="1">
                  <c:v>6</c:v>
                </c:pt>
                <c:pt idx="2">
                  <c:v>14</c:v>
                </c:pt>
                <c:pt idx="3">
                  <c:v>14</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7-C7CF-7E4C-A99C-5A0B788DBFC9}"/>
            </c:ext>
          </c:extLst>
        </c:ser>
        <c:ser>
          <c:idx val="8"/>
          <c:order val="8"/>
          <c:tx>
            <c:strRef>
              <c:f>'6.Scores-Summary'!$AB$7:$AC$7</c:f>
              <c:strCache>
                <c:ptCount val="2"/>
                <c:pt idx="0">
                  <c:v>Other1</c:v>
                </c:pt>
              </c:strCache>
            </c:strRef>
          </c:tx>
          <c:spPr>
            <a:solidFill>
              <a:srgbClr val="DC0067"/>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'6.Scores-Summary'!$N$108:$N$113</c:f>
              <c:numCache>
                <c:formatCode>0</c:formatCode>
                <c:ptCount val="6"/>
                <c:pt idx="0">
                  <c:v>0</c:v>
                </c:pt>
                <c:pt idx="1">
                  <c:v>4</c:v>
                </c:pt>
                <c:pt idx="2">
                  <c:v>2</c:v>
                </c:pt>
                <c:pt idx="3">
                  <c:v>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8-C7CF-7E4C-A99C-5A0B788DBFC9}"/>
            </c:ext>
          </c:extLst>
        </c:ser>
        <c:ser>
          <c:idx val="9"/>
          <c:order val="9"/>
          <c:tx>
            <c:strRef>
              <c:f>'6.Scores-Summary'!$AE$7:$AF$7</c:f>
              <c:strCache>
                <c:ptCount val="2"/>
                <c:pt idx="0">
                  <c:v>Other2</c:v>
                </c:pt>
              </c:strCache>
            </c:strRef>
          </c:tx>
          <c:spPr>
            <a:solidFill>
              <a:srgbClr val="004E7C"/>
            </a:solidFill>
            <a:ln cmpd="sng">
              <a:solidFill>
                <a:schemeClr val="bg1"/>
              </a:solidFill>
            </a:ln>
          </c:spPr>
          <c:invertIfNegative val="1"/>
          <c:cat>
            <c:strRef>
              <c:f>'6.Scores-Summary'!$E$108:$E$113</c:f>
              <c:strCache>
                <c:ptCount val="6"/>
                <c:pt idx="0">
                  <c:v>Pump'id up</c:v>
                </c:pt>
                <c:pt idx="1">
                  <c:v>Windy City</c:v>
                </c:pt>
                <c:pt idx="2">
                  <c:v>Solar +</c:v>
                </c:pt>
                <c:pt idx="3">
                  <c:v>PV Plus</c:v>
                </c:pt>
                <c:pt idx="4">
                  <c:v>0</c:v>
                </c:pt>
                <c:pt idx="5">
                  <c:v>0</c:v>
                </c:pt>
              </c:strCache>
            </c:strRef>
          </c:cat>
          <c:val>
            <c:numRef>
              <c:f>'6.Scores-Summary'!$O$108:$O$113</c:f>
              <c:numCache>
                <c:formatCode>0</c:formatCode>
                <c:ptCount val="6"/>
                <c:pt idx="0">
                  <c:v>0</c:v>
                </c:pt>
                <c:pt idx="1">
                  <c:v>4</c:v>
                </c:pt>
                <c:pt idx="2">
                  <c:v>2</c:v>
                </c:pt>
                <c:pt idx="3">
                  <c:v>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bg1"/>
                    </a:solidFill>
                  </a:ln>
                </c14:spPr>
              </c14:invertSolidFillFmt>
            </c:ext>
            <c:ext xmlns:c16="http://schemas.microsoft.com/office/drawing/2014/chart" uri="{C3380CC4-5D6E-409C-BE32-E72D297353CC}">
              <c16:uniqueId val="{00000009-C7CF-7E4C-A99C-5A0B788DBFC9}"/>
            </c:ext>
          </c:extLst>
        </c:ser>
        <c:dLbls>
          <c:showLegendKey val="0"/>
          <c:showVal val="0"/>
          <c:showCatName val="0"/>
          <c:showSerName val="0"/>
          <c:showPercent val="0"/>
          <c:showBubbleSize val="0"/>
        </c:dLbls>
        <c:gapWidth val="150"/>
        <c:overlap val="100"/>
        <c:axId val="1055855188"/>
        <c:axId val="2115727170"/>
      </c:barChart>
      <c:catAx>
        <c:axId val="1055855188"/>
        <c:scaling>
          <c:orientation val="maxMin"/>
        </c:scaling>
        <c:delete val="0"/>
        <c:axPos val="l"/>
        <c:title>
          <c:tx>
            <c:rich>
              <a:bodyPr/>
              <a:lstStyle/>
              <a:p>
                <a:pPr>
                  <a:defRPr/>
                </a:pPr>
                <a:endParaRPr lang="en-CA"/>
              </a:p>
            </c:rich>
          </c:tx>
          <c:overlay val="0"/>
        </c:title>
        <c:numFmt formatCode="General" sourceLinked="1"/>
        <c:majorTickMark val="none"/>
        <c:minorTickMark val="none"/>
        <c:tickLblPos val="nextTo"/>
        <c:crossAx val="2115727170"/>
        <c:crosses val="autoZero"/>
        <c:auto val="1"/>
        <c:lblAlgn val="ctr"/>
        <c:lblOffset val="100"/>
        <c:noMultiLvlLbl val="1"/>
      </c:catAx>
      <c:valAx>
        <c:axId val="2115727170"/>
        <c:scaling>
          <c:orientation val="minMax"/>
        </c:scaling>
        <c:delete val="0"/>
        <c:axPos val="b"/>
        <c:majorGridlines>
          <c:spPr>
            <a:ln>
              <a:noFill/>
            </a:ln>
          </c:spPr>
        </c:majorGridlines>
        <c:title>
          <c:tx>
            <c:rich>
              <a:bodyPr/>
              <a:lstStyle/>
              <a:p>
                <a:pPr>
                  <a:defRPr/>
                </a:pPr>
                <a:endParaRPr lang="en-CA"/>
              </a:p>
            </c:rich>
          </c:tx>
          <c:overlay val="0"/>
        </c:title>
        <c:numFmt formatCode="0" sourceLinked="1"/>
        <c:majorTickMark val="none"/>
        <c:minorTickMark val="none"/>
        <c:tickLblPos val="nextTo"/>
        <c:spPr>
          <a:ln>
            <a:noFill/>
          </a:ln>
        </c:spPr>
        <c:crossAx val="1055855188"/>
        <c:crosses val="max"/>
        <c:crossBetween val="between"/>
      </c:valAx>
      <c:spPr>
        <a:ln>
          <a:noFill/>
        </a:ln>
      </c:spPr>
    </c:plotArea>
    <c:legend>
      <c:legendPos val="r"/>
      <c:overlay val="0"/>
    </c:legend>
    <c:plotVisOnly val="1"/>
    <c:dispBlanksAs val="zero"/>
    <c:showDLblsOverMax val="1"/>
  </c:chart>
  <c:spPr>
    <a:ln>
      <a:noFill/>
    </a:ln>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0490190391108"/>
          <c:y val="0.11099132251325727"/>
          <c:w val="0.74408225891502311"/>
          <c:h val="0.79629354708243705"/>
        </c:manualLayout>
      </c:layout>
      <c:barChart>
        <c:barDir val="bar"/>
        <c:grouping val="clustered"/>
        <c:varyColors val="1"/>
        <c:ser>
          <c:idx val="0"/>
          <c:order val="0"/>
          <c:tx>
            <c:strRef>
              <c:f>'8. Sensitivity'!$G$8</c:f>
              <c:strCache>
                <c:ptCount val="1"/>
                <c:pt idx="0">
                  <c:v>Original Weight</c:v>
                </c:pt>
              </c:strCache>
            </c:strRef>
          </c:tx>
          <c:spPr>
            <a:solidFill>
              <a:srgbClr val="DC0067"/>
            </a:solidFill>
            <a:ln cmpd="sng">
              <a:noFill/>
            </a:ln>
          </c:spPr>
          <c:invertIfNegative val="1"/>
          <c:cat>
            <c:strRef>
              <c:f>'8. Sensitivity'!$F$10:$F$19</c:f>
              <c:strCache>
                <c:ptCount val="10"/>
                <c:pt idx="0">
                  <c:v>1. Municipal financial impact</c:v>
                </c:pt>
                <c:pt idx="1">
                  <c:v>2. Local resilience</c:v>
                </c:pt>
                <c:pt idx="2">
                  <c:v>3. Climate change</c:v>
                </c:pt>
                <c:pt idx="3">
                  <c:v>4. Construction </c:v>
                </c:pt>
                <c:pt idx="4">
                  <c:v>5. Operations and environmental impacts</c:v>
                </c:pt>
                <c:pt idx="5">
                  <c:v>6. Municipal services</c:v>
                </c:pt>
                <c:pt idx="6">
                  <c:v>7. Economic development</c:v>
                </c:pt>
                <c:pt idx="7">
                  <c:v>8. Community concerns</c:v>
                </c:pt>
                <c:pt idx="8">
                  <c:v>Other1</c:v>
                </c:pt>
                <c:pt idx="9">
                  <c:v>Other2</c:v>
                </c:pt>
              </c:strCache>
            </c:strRef>
          </c:cat>
          <c:val>
            <c:numRef>
              <c:f>'8. Sensitivity'!$G$10:$G$19</c:f>
              <c:numCache>
                <c:formatCode>General</c:formatCode>
                <c:ptCount val="10"/>
                <c:pt idx="0">
                  <c:v>2</c:v>
                </c:pt>
                <c:pt idx="1">
                  <c:v>2</c:v>
                </c:pt>
                <c:pt idx="2">
                  <c:v>10</c:v>
                </c:pt>
                <c:pt idx="3">
                  <c:v>2</c:v>
                </c:pt>
                <c:pt idx="4">
                  <c:v>2</c:v>
                </c:pt>
                <c:pt idx="5">
                  <c:v>2</c:v>
                </c:pt>
                <c:pt idx="6">
                  <c:v>0</c:v>
                </c:pt>
                <c:pt idx="7">
                  <c:v>2</c:v>
                </c:pt>
                <c:pt idx="8">
                  <c:v>2</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BD26-FA4F-B87E-55D10DCB89CC}"/>
            </c:ext>
          </c:extLst>
        </c:ser>
        <c:ser>
          <c:idx val="1"/>
          <c:order val="1"/>
          <c:tx>
            <c:strRef>
              <c:f>'8. Sensitivity'!$H$8</c:f>
              <c:strCache>
                <c:ptCount val="1"/>
                <c:pt idx="0">
                  <c:v>Trial Weight</c:v>
                </c:pt>
              </c:strCache>
            </c:strRef>
          </c:tx>
          <c:spPr>
            <a:ln>
              <a:noFill/>
            </a:ln>
          </c:spPr>
          <c:invertIfNegative val="0"/>
          <c:cat>
            <c:strRef>
              <c:f>'8. Sensitivity'!$F$10:$F$19</c:f>
              <c:strCache>
                <c:ptCount val="10"/>
                <c:pt idx="0">
                  <c:v>1. Municipal financial impact</c:v>
                </c:pt>
                <c:pt idx="1">
                  <c:v>2. Local resilience</c:v>
                </c:pt>
                <c:pt idx="2">
                  <c:v>3. Climate change</c:v>
                </c:pt>
                <c:pt idx="3">
                  <c:v>4. Construction </c:v>
                </c:pt>
                <c:pt idx="4">
                  <c:v>5. Operations and environmental impacts</c:v>
                </c:pt>
                <c:pt idx="5">
                  <c:v>6. Municipal services</c:v>
                </c:pt>
                <c:pt idx="6">
                  <c:v>7. Economic development</c:v>
                </c:pt>
                <c:pt idx="7">
                  <c:v>8. Community concerns</c:v>
                </c:pt>
                <c:pt idx="8">
                  <c:v>Other1</c:v>
                </c:pt>
                <c:pt idx="9">
                  <c:v>Other2</c:v>
                </c:pt>
              </c:strCache>
            </c:strRef>
          </c:cat>
          <c:val>
            <c:numRef>
              <c:f>'8. Sensitivity'!$H$10:$H$19</c:f>
              <c:numCache>
                <c:formatCode>General</c:formatCode>
                <c:ptCount val="10"/>
                <c:pt idx="0">
                  <c:v>2</c:v>
                </c:pt>
                <c:pt idx="1">
                  <c:v>4</c:v>
                </c:pt>
                <c:pt idx="2">
                  <c:v>4</c:v>
                </c:pt>
                <c:pt idx="3">
                  <c:v>2</c:v>
                </c:pt>
                <c:pt idx="4">
                  <c:v>2</c:v>
                </c:pt>
                <c:pt idx="5">
                  <c:v>2</c:v>
                </c:pt>
                <c:pt idx="6">
                  <c:v>0</c:v>
                </c:pt>
                <c:pt idx="7">
                  <c:v>2</c:v>
                </c:pt>
                <c:pt idx="8">
                  <c:v>2</c:v>
                </c:pt>
                <c:pt idx="9">
                  <c:v>2</c:v>
                </c:pt>
              </c:numCache>
            </c:numRef>
          </c:val>
          <c:extLst>
            <c:ext xmlns:c16="http://schemas.microsoft.com/office/drawing/2014/chart" uri="{C3380CC4-5D6E-409C-BE32-E72D297353CC}">
              <c16:uniqueId val="{00000001-BD26-FA4F-B87E-55D10DCB89CC}"/>
            </c:ext>
          </c:extLst>
        </c:ser>
        <c:dLbls>
          <c:showLegendKey val="0"/>
          <c:showVal val="0"/>
          <c:showCatName val="0"/>
          <c:showSerName val="0"/>
          <c:showPercent val="0"/>
          <c:showBubbleSize val="0"/>
        </c:dLbls>
        <c:gapWidth val="150"/>
        <c:axId val="577782725"/>
        <c:axId val="1496265926"/>
      </c:barChart>
      <c:catAx>
        <c:axId val="577782725"/>
        <c:scaling>
          <c:orientation val="maxMin"/>
        </c:scaling>
        <c:delete val="1"/>
        <c:axPos val="l"/>
        <c:title>
          <c:tx>
            <c:rich>
              <a:bodyPr/>
              <a:lstStyle/>
              <a:p>
                <a:pPr>
                  <a:defRPr/>
                </a:pPr>
                <a:endParaRPr lang="en-CA"/>
              </a:p>
            </c:rich>
          </c:tx>
          <c:overlay val="0"/>
        </c:title>
        <c:numFmt formatCode="@" sourceLinked="0"/>
        <c:majorTickMark val="none"/>
        <c:minorTickMark val="none"/>
        <c:tickLblPos val="nextTo"/>
        <c:crossAx val="1496265926"/>
        <c:crosses val="autoZero"/>
        <c:auto val="1"/>
        <c:lblAlgn val="ctr"/>
        <c:lblOffset val="100"/>
        <c:noMultiLvlLbl val="1"/>
      </c:catAx>
      <c:valAx>
        <c:axId val="1496265926"/>
        <c:scaling>
          <c:orientation val="minMax"/>
          <c:max val="10"/>
        </c:scaling>
        <c:delete val="0"/>
        <c:axPos val="b"/>
        <c:majorGridlines>
          <c:spPr>
            <a:ln>
              <a:solidFill>
                <a:srgbClr val="B7B7B7"/>
              </a:solidFill>
            </a:ln>
          </c:spPr>
        </c:majorGridlines>
        <c:title>
          <c:tx>
            <c:rich>
              <a:bodyPr/>
              <a:lstStyle/>
              <a:p>
                <a:pPr>
                  <a:defRPr/>
                </a:pPr>
                <a:endParaRPr lang="en-CA"/>
              </a:p>
            </c:rich>
          </c:tx>
          <c:overlay val="0"/>
        </c:title>
        <c:numFmt formatCode="#,##0" sourceLinked="0"/>
        <c:majorTickMark val="none"/>
        <c:minorTickMark val="none"/>
        <c:tickLblPos val="nextTo"/>
        <c:spPr>
          <a:ln>
            <a:noFill/>
          </a:ln>
        </c:spPr>
        <c:crossAx val="577782725"/>
        <c:crosses val="max"/>
        <c:crossBetween val="between"/>
        <c:majorUnit val="2"/>
        <c:minorUnit val="1"/>
      </c:valAx>
    </c:plotArea>
    <c:legend>
      <c:legendPos val="b"/>
      <c:overlay val="0"/>
    </c:legend>
    <c:plotVisOnly val="1"/>
    <c:dispBlanksAs val="zero"/>
    <c:showDLblsOverMax val="1"/>
  </c:chart>
  <c:spPr>
    <a:ln>
      <a:noFill/>
    </a:ln>
  </c:spPr>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2</xdr:col>
      <xdr:colOff>1098550</xdr:colOff>
      <xdr:row>21</xdr:row>
      <xdr:rowOff>82550</xdr:rowOff>
    </xdr:to>
    <xdr:pic>
      <xdr:nvPicPr>
        <xdr:cNvPr id="3" name="Picture 2">
          <a:extLst>
            <a:ext uri="{FF2B5EF4-FFF2-40B4-BE49-F238E27FC236}">
              <a16:creationId xmlns:a16="http://schemas.microsoft.com/office/drawing/2014/main" id="{C78B061E-B812-5608-342B-08D2DB7C7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83200"/>
          <a:ext cx="1098550" cy="125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127000</xdr:colOff>
      <xdr:row>9</xdr:row>
      <xdr:rowOff>88900</xdr:rowOff>
    </xdr:from>
    <xdr:to>
      <xdr:col>13</xdr:col>
      <xdr:colOff>1263650</xdr:colOff>
      <xdr:row>19</xdr:row>
      <xdr:rowOff>165100</xdr:rowOff>
    </xdr:to>
    <xdr:sp macro="" textlink="">
      <xdr:nvSpPr>
        <xdr:cNvPr id="2" name="Arrow: Up-Down 1">
          <a:extLst>
            <a:ext uri="{FF2B5EF4-FFF2-40B4-BE49-F238E27FC236}">
              <a16:creationId xmlns:a16="http://schemas.microsoft.com/office/drawing/2014/main" id="{393587E9-46A6-C845-A262-504231BDD1D4}"/>
            </a:ext>
          </a:extLst>
        </xdr:cNvPr>
        <xdr:cNvSpPr/>
      </xdr:nvSpPr>
      <xdr:spPr>
        <a:xfrm>
          <a:off x="11303000" y="2108200"/>
          <a:ext cx="1136650" cy="1739900"/>
        </a:xfrm>
        <a:prstGeom prst="upDownArrow">
          <a:avLst>
            <a:gd name="adj1" fmla="val 61602"/>
            <a:gd name="adj2" fmla="val 36740"/>
          </a:avLst>
        </a:prstGeom>
        <a:gradFill>
          <a:gsLst>
            <a:gs pos="9000">
              <a:srgbClr val="A6CAE0"/>
            </a:gs>
            <a:gs pos="9500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 No impact</a:t>
          </a:r>
        </a:p>
        <a:p>
          <a:pPr algn="l"/>
          <a:endParaRPr lang="en-CA" sz="1100" kern="1200"/>
        </a:p>
        <a:p>
          <a:pPr algn="l"/>
          <a:endParaRPr lang="en-CA" sz="1100" kern="1200"/>
        </a:p>
        <a:p>
          <a:pPr algn="l"/>
          <a:endParaRPr lang="en-CA" sz="1100" kern="1200">
            <a:solidFill>
              <a:schemeClr val="bg1"/>
            </a:solidFill>
          </a:endParaRPr>
        </a:p>
        <a:p>
          <a:pPr algn="l"/>
          <a:r>
            <a:rPr lang="en-CA" sz="1100" kern="1200">
              <a:solidFill>
                <a:schemeClr val="bg1"/>
              </a:solidFill>
            </a:rPr>
            <a:t>Severe impact</a:t>
          </a:r>
        </a:p>
        <a:p>
          <a:pPr algn="l"/>
          <a:endParaRPr lang="en-CA" sz="1100" kern="1200">
            <a:solidFill>
              <a:schemeClr val="tx1"/>
            </a:solidFill>
          </a:endParaRPr>
        </a:p>
      </xdr:txBody>
    </xdr:sp>
    <xdr:clientData/>
  </xdr:twoCellAnchor>
  <xdr:twoCellAnchor>
    <xdr:from>
      <xdr:col>13</xdr:col>
      <xdr:colOff>101600</xdr:colOff>
      <xdr:row>27</xdr:row>
      <xdr:rowOff>127000</xdr:rowOff>
    </xdr:from>
    <xdr:to>
      <xdr:col>13</xdr:col>
      <xdr:colOff>1238250</xdr:colOff>
      <xdr:row>37</xdr:row>
      <xdr:rowOff>88900</xdr:rowOff>
    </xdr:to>
    <xdr:sp macro="" textlink="">
      <xdr:nvSpPr>
        <xdr:cNvPr id="3" name="Arrow: Up-Down 1">
          <a:extLst>
            <a:ext uri="{FF2B5EF4-FFF2-40B4-BE49-F238E27FC236}">
              <a16:creationId xmlns:a16="http://schemas.microsoft.com/office/drawing/2014/main" id="{3CDD4EA9-5B5A-384A-BAB7-75BB1768DEAA}"/>
            </a:ext>
          </a:extLst>
        </xdr:cNvPr>
        <xdr:cNvSpPr/>
      </xdr:nvSpPr>
      <xdr:spPr>
        <a:xfrm>
          <a:off x="11277600" y="5651500"/>
          <a:ext cx="1136650" cy="1651000"/>
        </a:xfrm>
        <a:prstGeom prst="upDownArrow">
          <a:avLst>
            <a:gd name="adj1" fmla="val 61602"/>
            <a:gd name="adj2" fmla="val 36740"/>
          </a:avLst>
        </a:prstGeom>
        <a:gradFill>
          <a:gsLst>
            <a:gs pos="9000">
              <a:srgbClr val="A6CAE0"/>
            </a:gs>
            <a:gs pos="9500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 No impact</a:t>
          </a:r>
        </a:p>
        <a:p>
          <a:pPr algn="l"/>
          <a:endParaRPr lang="en-CA" sz="1100" kern="1200"/>
        </a:p>
        <a:p>
          <a:pPr algn="l"/>
          <a:endParaRPr lang="en-CA" sz="1100" kern="1200">
            <a:solidFill>
              <a:schemeClr val="bg1"/>
            </a:solidFill>
          </a:endParaRPr>
        </a:p>
        <a:p>
          <a:pPr algn="l"/>
          <a:r>
            <a:rPr lang="en-CA" sz="1100" kern="1200">
              <a:solidFill>
                <a:schemeClr val="bg1"/>
              </a:solidFill>
            </a:rPr>
            <a:t>Severe impact</a:t>
          </a:r>
        </a:p>
        <a:p>
          <a:pPr algn="l"/>
          <a:endParaRPr lang="en-CA" sz="1100" kern="1200">
            <a:solidFill>
              <a:schemeClr val="tx1"/>
            </a:solidFill>
          </a:endParaRPr>
        </a:p>
      </xdr:txBody>
    </xdr:sp>
    <xdr:clientData/>
  </xdr:twoCellAnchor>
  <xdr:twoCellAnchor>
    <xdr:from>
      <xdr:col>13</xdr:col>
      <xdr:colOff>63500</xdr:colOff>
      <xdr:row>46</xdr:row>
      <xdr:rowOff>88900</xdr:rowOff>
    </xdr:from>
    <xdr:to>
      <xdr:col>13</xdr:col>
      <xdr:colOff>1200150</xdr:colOff>
      <xdr:row>56</xdr:row>
      <xdr:rowOff>50800</xdr:rowOff>
    </xdr:to>
    <xdr:sp macro="" textlink="">
      <xdr:nvSpPr>
        <xdr:cNvPr id="4" name="Arrow: Up-Down 1">
          <a:extLst>
            <a:ext uri="{FF2B5EF4-FFF2-40B4-BE49-F238E27FC236}">
              <a16:creationId xmlns:a16="http://schemas.microsoft.com/office/drawing/2014/main" id="{520E7CF8-15E0-5642-BD4B-D33F8D8D3A9C}"/>
            </a:ext>
          </a:extLst>
        </xdr:cNvPr>
        <xdr:cNvSpPr/>
      </xdr:nvSpPr>
      <xdr:spPr>
        <a:xfrm>
          <a:off x="11239500" y="9055100"/>
          <a:ext cx="1136650" cy="1651000"/>
        </a:xfrm>
        <a:prstGeom prst="upDownArrow">
          <a:avLst>
            <a:gd name="adj1" fmla="val 61602"/>
            <a:gd name="adj2" fmla="val 36740"/>
          </a:avLst>
        </a:prstGeom>
        <a:gradFill>
          <a:gsLst>
            <a:gs pos="9000">
              <a:srgbClr val="A6CAE0"/>
            </a:gs>
            <a:gs pos="9500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100% ready</a:t>
          </a:r>
        </a:p>
        <a:p>
          <a:pPr algn="l"/>
          <a:endParaRPr lang="en-CA" sz="1100" kern="1200"/>
        </a:p>
        <a:p>
          <a:pPr algn="l"/>
          <a:endParaRPr lang="en-CA" sz="1100" kern="1200">
            <a:solidFill>
              <a:schemeClr val="bg1"/>
            </a:solidFill>
          </a:endParaRPr>
        </a:p>
        <a:p>
          <a:pPr algn="l"/>
          <a:r>
            <a:rPr lang="en-CA" sz="1100" kern="1200">
              <a:solidFill>
                <a:schemeClr val="bg1"/>
              </a:solidFill>
            </a:rPr>
            <a:t>Not ready</a:t>
          </a:r>
        </a:p>
        <a:p>
          <a:pPr algn="l"/>
          <a:endParaRPr lang="en-CA" sz="1100" kern="1200">
            <a:solidFill>
              <a:schemeClr val="tx1"/>
            </a:solidFill>
          </a:endParaRPr>
        </a:p>
      </xdr:txBody>
    </xdr:sp>
    <xdr:clientData/>
  </xdr:twoCellAnchor>
  <xdr:twoCellAnchor>
    <xdr:from>
      <xdr:col>13</xdr:col>
      <xdr:colOff>101600</xdr:colOff>
      <xdr:row>65</xdr:row>
      <xdr:rowOff>127000</xdr:rowOff>
    </xdr:from>
    <xdr:to>
      <xdr:col>13</xdr:col>
      <xdr:colOff>1238250</xdr:colOff>
      <xdr:row>75</xdr:row>
      <xdr:rowOff>127000</xdr:rowOff>
    </xdr:to>
    <xdr:sp macro="" textlink="">
      <xdr:nvSpPr>
        <xdr:cNvPr id="5" name="Arrow: Up-Down 1">
          <a:extLst>
            <a:ext uri="{FF2B5EF4-FFF2-40B4-BE49-F238E27FC236}">
              <a16:creationId xmlns:a16="http://schemas.microsoft.com/office/drawing/2014/main" id="{C586970E-6225-CD46-BA33-1312CE8FD9CC}"/>
            </a:ext>
          </a:extLst>
        </xdr:cNvPr>
        <xdr:cNvSpPr/>
      </xdr:nvSpPr>
      <xdr:spPr>
        <a:xfrm>
          <a:off x="11277600" y="12534900"/>
          <a:ext cx="1136650" cy="1651000"/>
        </a:xfrm>
        <a:prstGeom prst="upDownArrow">
          <a:avLst>
            <a:gd name="adj1" fmla="val 61602"/>
            <a:gd name="adj2" fmla="val 36740"/>
          </a:avLst>
        </a:prstGeom>
        <a:gradFill>
          <a:gsLst>
            <a:gs pos="100000">
              <a:srgbClr val="A6CAE0"/>
            </a:gs>
            <a:gs pos="200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Lots of benefits</a:t>
          </a:r>
        </a:p>
        <a:p>
          <a:pPr algn="l"/>
          <a:endParaRPr lang="en-CA" sz="1100" kern="1200"/>
        </a:p>
        <a:p>
          <a:pPr algn="l"/>
          <a:endParaRPr lang="en-CA" sz="1100" kern="1200">
            <a:solidFill>
              <a:schemeClr val="bg1"/>
            </a:solidFill>
          </a:endParaRPr>
        </a:p>
        <a:p>
          <a:pPr algn="l"/>
          <a:r>
            <a:rPr lang="en-CA" sz="1100" kern="1200">
              <a:solidFill>
                <a:schemeClr val="bg1"/>
              </a:solidFill>
            </a:rPr>
            <a:t>No impact</a:t>
          </a:r>
        </a:p>
        <a:p>
          <a:pPr algn="l"/>
          <a:endParaRPr lang="en-CA" sz="1100" kern="1200">
            <a:solidFill>
              <a:schemeClr val="tx1"/>
            </a:solidFill>
          </a:endParaRPr>
        </a:p>
      </xdr:txBody>
    </xdr:sp>
    <xdr:clientData/>
  </xdr:twoCellAnchor>
  <xdr:twoCellAnchor>
    <xdr:from>
      <xdr:col>13</xdr:col>
      <xdr:colOff>0</xdr:colOff>
      <xdr:row>84</xdr:row>
      <xdr:rowOff>127000</xdr:rowOff>
    </xdr:from>
    <xdr:to>
      <xdr:col>13</xdr:col>
      <xdr:colOff>1231900</xdr:colOff>
      <xdr:row>94</xdr:row>
      <xdr:rowOff>114300</xdr:rowOff>
    </xdr:to>
    <xdr:sp macro="" textlink="">
      <xdr:nvSpPr>
        <xdr:cNvPr id="6" name="Arrow: Up-Down 1">
          <a:extLst>
            <a:ext uri="{FF2B5EF4-FFF2-40B4-BE49-F238E27FC236}">
              <a16:creationId xmlns:a16="http://schemas.microsoft.com/office/drawing/2014/main" id="{A6AFF580-0376-EE46-A17B-C853FDBA1E3B}"/>
            </a:ext>
          </a:extLst>
        </xdr:cNvPr>
        <xdr:cNvSpPr/>
      </xdr:nvSpPr>
      <xdr:spPr>
        <a:xfrm>
          <a:off x="11176000" y="16129000"/>
          <a:ext cx="1231900" cy="1651000"/>
        </a:xfrm>
        <a:prstGeom prst="upDownArrow">
          <a:avLst>
            <a:gd name="adj1" fmla="val 61602"/>
            <a:gd name="adj2" fmla="val 36740"/>
          </a:avLst>
        </a:prstGeom>
        <a:gradFill>
          <a:gsLst>
            <a:gs pos="100000">
              <a:srgbClr val="A6CAE0"/>
            </a:gs>
            <a:gs pos="200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Support</a:t>
          </a:r>
        </a:p>
        <a:p>
          <a:pPr algn="l"/>
          <a:endParaRPr lang="en-CA" sz="1100" kern="1200"/>
        </a:p>
        <a:p>
          <a:pPr algn="l"/>
          <a:endParaRPr lang="en-CA" sz="1100" kern="1200">
            <a:solidFill>
              <a:schemeClr val="bg1"/>
            </a:solidFill>
          </a:endParaRPr>
        </a:p>
        <a:p>
          <a:pPr algn="l"/>
          <a:endParaRPr lang="en-CA" sz="1100" kern="1200">
            <a:solidFill>
              <a:schemeClr val="bg1"/>
            </a:solidFill>
          </a:endParaRPr>
        </a:p>
        <a:p>
          <a:pPr algn="l"/>
          <a:endParaRPr lang="en-CA" sz="1100" kern="1200">
            <a:solidFill>
              <a:schemeClr val="bg1"/>
            </a:solidFill>
          </a:endParaRPr>
        </a:p>
        <a:p>
          <a:pPr algn="l"/>
          <a:r>
            <a:rPr lang="en-CA" sz="1100" kern="1200">
              <a:solidFill>
                <a:schemeClr val="bg1"/>
              </a:solidFill>
            </a:rPr>
            <a:t>Concern</a:t>
          </a:r>
        </a:p>
        <a:p>
          <a:pPr algn="l"/>
          <a:endParaRPr lang="en-CA" sz="1100" kern="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155222</xdr:colOff>
      <xdr:row>53</xdr:row>
      <xdr:rowOff>14111</xdr:rowOff>
    </xdr:from>
    <xdr:to>
      <xdr:col>16</xdr:col>
      <xdr:colOff>507999</xdr:colOff>
      <xdr:row>62</xdr:row>
      <xdr:rowOff>22578</xdr:rowOff>
    </xdr:to>
    <xdr:sp macro="" textlink="">
      <xdr:nvSpPr>
        <xdr:cNvPr id="2" name="Arrow: Up-Down 1">
          <a:extLst>
            <a:ext uri="{FF2B5EF4-FFF2-40B4-BE49-F238E27FC236}">
              <a16:creationId xmlns:a16="http://schemas.microsoft.com/office/drawing/2014/main" id="{340F5F3D-6105-944C-B510-B66C1217CFD7}"/>
            </a:ext>
          </a:extLst>
        </xdr:cNvPr>
        <xdr:cNvSpPr/>
      </xdr:nvSpPr>
      <xdr:spPr>
        <a:xfrm>
          <a:off x="15056555" y="10653889"/>
          <a:ext cx="1185333" cy="1828800"/>
        </a:xfrm>
        <a:prstGeom prst="upDownArrow">
          <a:avLst>
            <a:gd name="adj1" fmla="val 61602"/>
            <a:gd name="adj2" fmla="val 36740"/>
          </a:avLst>
        </a:prstGeom>
        <a:gradFill>
          <a:gsLst>
            <a:gs pos="100000">
              <a:srgbClr val="A6CAE0"/>
            </a:gs>
            <a:gs pos="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000" kern="1200"/>
            <a:t>Reduce GHGs</a:t>
          </a:r>
        </a:p>
        <a:p>
          <a:pPr algn="l"/>
          <a:endParaRPr lang="en-CA" sz="1000" kern="1200"/>
        </a:p>
        <a:p>
          <a:pPr algn="l"/>
          <a:endParaRPr lang="en-CA" sz="1000" kern="1200">
            <a:solidFill>
              <a:schemeClr val="bg1"/>
            </a:solidFill>
          </a:endParaRPr>
        </a:p>
        <a:p>
          <a:pPr algn="l"/>
          <a:endParaRPr lang="en-CA" sz="1000" kern="1200">
            <a:solidFill>
              <a:schemeClr val="bg1"/>
            </a:solidFill>
          </a:endParaRPr>
        </a:p>
        <a:p>
          <a:pPr algn="l"/>
          <a:r>
            <a:rPr lang="en-CA" sz="1000" kern="1200">
              <a:solidFill>
                <a:schemeClr val="bg1"/>
              </a:solidFill>
            </a:rPr>
            <a:t>Increase  GHGs</a:t>
          </a:r>
        </a:p>
        <a:p>
          <a:pPr algn="l"/>
          <a:endParaRPr lang="en-CA" sz="1100" kern="1200">
            <a:solidFill>
              <a:schemeClr val="tx1"/>
            </a:solidFill>
          </a:endParaRPr>
        </a:p>
      </xdr:txBody>
    </xdr:sp>
    <xdr:clientData/>
  </xdr:twoCellAnchor>
  <xdr:twoCellAnchor>
    <xdr:from>
      <xdr:col>15</xdr:col>
      <xdr:colOff>208846</xdr:colOff>
      <xdr:row>28</xdr:row>
      <xdr:rowOff>144639</xdr:rowOff>
    </xdr:from>
    <xdr:to>
      <xdr:col>16</xdr:col>
      <xdr:colOff>512940</xdr:colOff>
      <xdr:row>39</xdr:row>
      <xdr:rowOff>95250</xdr:rowOff>
    </xdr:to>
    <xdr:sp macro="" textlink="">
      <xdr:nvSpPr>
        <xdr:cNvPr id="3" name="Arrow: Up-Down 1">
          <a:extLst>
            <a:ext uri="{FF2B5EF4-FFF2-40B4-BE49-F238E27FC236}">
              <a16:creationId xmlns:a16="http://schemas.microsoft.com/office/drawing/2014/main" id="{BDC52339-6696-9D45-B3FF-4A80D8BF73B6}"/>
            </a:ext>
          </a:extLst>
        </xdr:cNvPr>
        <xdr:cNvSpPr/>
      </xdr:nvSpPr>
      <xdr:spPr>
        <a:xfrm>
          <a:off x="13819013" y="5944306"/>
          <a:ext cx="1055510" cy="1728611"/>
        </a:xfrm>
        <a:prstGeom prst="upDownArrow">
          <a:avLst>
            <a:gd name="adj1" fmla="val 61602"/>
            <a:gd name="adj2" fmla="val 36740"/>
          </a:avLst>
        </a:prstGeom>
        <a:gradFill>
          <a:gsLst>
            <a:gs pos="100000">
              <a:srgbClr val="A6CAE0"/>
            </a:gs>
            <a:gs pos="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More</a:t>
          </a:r>
          <a:r>
            <a:rPr lang="en-CA" sz="1100" kern="1200" baseline="0"/>
            <a:t> resilent</a:t>
          </a:r>
          <a:endParaRPr lang="en-CA" sz="1100" kern="1200"/>
        </a:p>
        <a:p>
          <a:pPr algn="l"/>
          <a:endParaRPr lang="en-CA" sz="1100" kern="1200"/>
        </a:p>
        <a:p>
          <a:pPr algn="l"/>
          <a:endParaRPr lang="en-CA" sz="1100" kern="1200">
            <a:solidFill>
              <a:schemeClr val="bg1"/>
            </a:solidFill>
          </a:endParaRPr>
        </a:p>
        <a:p>
          <a:pPr algn="l"/>
          <a:endParaRPr lang="en-CA" sz="1100" kern="1200">
            <a:solidFill>
              <a:schemeClr val="bg1"/>
            </a:solidFill>
          </a:endParaRPr>
        </a:p>
        <a:p>
          <a:pPr algn="l"/>
          <a:r>
            <a:rPr lang="en-CA" sz="1100" kern="1200">
              <a:solidFill>
                <a:schemeClr val="bg1"/>
              </a:solidFill>
            </a:rPr>
            <a:t>No change</a:t>
          </a:r>
        </a:p>
        <a:p>
          <a:pPr algn="l"/>
          <a:endParaRPr lang="en-CA" sz="1100" kern="1200">
            <a:solidFill>
              <a:schemeClr val="tx1"/>
            </a:solidFill>
          </a:endParaRPr>
        </a:p>
      </xdr:txBody>
    </xdr:sp>
    <xdr:clientData/>
  </xdr:twoCellAnchor>
  <xdr:twoCellAnchor>
    <xdr:from>
      <xdr:col>15</xdr:col>
      <xdr:colOff>137583</xdr:colOff>
      <xdr:row>9</xdr:row>
      <xdr:rowOff>44802</xdr:rowOff>
    </xdr:from>
    <xdr:to>
      <xdr:col>16</xdr:col>
      <xdr:colOff>496007</xdr:colOff>
      <xdr:row>19</xdr:row>
      <xdr:rowOff>155221</xdr:rowOff>
    </xdr:to>
    <xdr:sp macro="" textlink="">
      <xdr:nvSpPr>
        <xdr:cNvPr id="4" name="Arrow: Up-Down 1">
          <a:extLst>
            <a:ext uri="{FF2B5EF4-FFF2-40B4-BE49-F238E27FC236}">
              <a16:creationId xmlns:a16="http://schemas.microsoft.com/office/drawing/2014/main" id="{90A458E0-9E3A-094A-8AFC-088F76FD3A34}"/>
            </a:ext>
          </a:extLst>
        </xdr:cNvPr>
        <xdr:cNvSpPr/>
      </xdr:nvSpPr>
      <xdr:spPr>
        <a:xfrm>
          <a:off x="13747750" y="2129719"/>
          <a:ext cx="1109840" cy="1697919"/>
        </a:xfrm>
        <a:prstGeom prst="upDownArrow">
          <a:avLst>
            <a:gd name="adj1" fmla="val 61602"/>
            <a:gd name="adj2" fmla="val 36740"/>
          </a:avLst>
        </a:prstGeom>
        <a:gradFill>
          <a:gsLst>
            <a:gs pos="100000">
              <a:srgbClr val="A6CAE0"/>
            </a:gs>
            <a:gs pos="0">
              <a:srgbClr val="FF5D31"/>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kern="1200"/>
            <a:t>Hig</a:t>
          </a:r>
          <a:r>
            <a:rPr lang="en-CA" sz="1100" kern="1200" baseline="0"/>
            <a:t>h benefits</a:t>
          </a:r>
          <a:endParaRPr lang="en-CA" sz="1100" kern="1200"/>
        </a:p>
        <a:p>
          <a:pPr algn="l"/>
          <a:endParaRPr lang="en-CA" sz="1100" kern="1200"/>
        </a:p>
        <a:p>
          <a:pPr algn="l"/>
          <a:endParaRPr lang="en-CA" sz="1100" kern="1200">
            <a:solidFill>
              <a:schemeClr val="bg1"/>
            </a:solidFill>
          </a:endParaRPr>
        </a:p>
        <a:p>
          <a:pPr algn="l"/>
          <a:r>
            <a:rPr lang="en-CA" sz="1100" kern="1200">
              <a:solidFill>
                <a:schemeClr val="bg1"/>
              </a:solidFill>
            </a:rPr>
            <a:t>No</a:t>
          </a:r>
          <a:r>
            <a:rPr lang="en-CA" sz="1100" kern="1200" baseline="0">
              <a:solidFill>
                <a:schemeClr val="bg1"/>
              </a:solidFill>
            </a:rPr>
            <a:t> benefits</a:t>
          </a:r>
          <a:endParaRPr lang="en-CA" sz="1100" kern="1200">
            <a:solidFill>
              <a:schemeClr val="bg1"/>
            </a:solidFill>
          </a:endParaRPr>
        </a:p>
        <a:p>
          <a:pPr algn="l"/>
          <a:endParaRPr lang="en-CA" sz="1100" kern="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495300</xdr:colOff>
      <xdr:row>7</xdr:row>
      <xdr:rowOff>0</xdr:rowOff>
    </xdr:from>
    <xdr:ext cx="10263976" cy="3886200"/>
    <xdr:graphicFrame macro="">
      <xdr:nvGraphicFramePr>
        <xdr:cNvPr id="4" name="Chart 4">
          <a:extLst>
            <a:ext uri="{FF2B5EF4-FFF2-40B4-BE49-F238E27FC236}">
              <a16:creationId xmlns:a16="http://schemas.microsoft.com/office/drawing/2014/main" id="{12FA16C7-8D5F-C247-B011-AD0582BDE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312425</xdr:colOff>
      <xdr:row>5</xdr:row>
      <xdr:rowOff>114300</xdr:rowOff>
    </xdr:from>
    <xdr:ext cx="4481932" cy="6362700"/>
    <xdr:graphicFrame macro="">
      <xdr:nvGraphicFramePr>
        <xdr:cNvPr id="2" name="Chart 3">
          <a:extLst>
            <a:ext uri="{FF2B5EF4-FFF2-40B4-BE49-F238E27FC236}">
              <a16:creationId xmlns:a16="http://schemas.microsoft.com/office/drawing/2014/main" id="{7355BB87-7F5F-1D43-B9EA-2DAED44E3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illherbert/Downloads/170124_Toronto%20MC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ke Fletcher" id="{9AFFA996-C93A-4ABB-A725-F050A66795A3}" userId="3a05a51c167e82f9" providerId="Windows Live"/>
  <person displayName="Yuill Herbert" id="{F0C03A90-EFBE-2E48-AFF9-AC23559B0B2D}" userId="f6a80cafb0dc5d20" providerId="Windows Live"/>
  <person displayName="Aakash Harpalani" id="{C278AF02-2C0B-41B9-87C9-6B34F49EF17F}" userId="S::aharpalani@taf.ca::5c622104-a6a0-4d38-80b7-a53b0083736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6C7AA"/>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2" dT="2025-04-15T12:51:30.92" personId="{C278AF02-2C0B-41B9-87C9-6B34F49EF17F}" id="{E36D04B6-68FA-4017-B254-26A0E727F52B}">
    <text>From Spencer (AMO):
Additional property tax – is there a source that is being used to calculate this? I believe that much of the feedback we’ve received is that this is often not something that can be calculated easily up front, and there is some confusion about how these projects will be treated as a tax class</text>
  </threadedComment>
  <threadedComment ref="K22" dT="2025-04-25T15:43:23.94" personId="{9AFFA996-C93A-4ABB-A725-F050A66795A3}" id="{8772AE09-F78A-4CDB-92E1-4B90E56D0EA1}" parentId="{E36D04B6-68FA-4017-B254-26A0E727F52B}">
    <text>Not that we’re aware. Even if there were one, it would be subject to change which would be problematic. The ‘Need to look up’ comment likely suggests that there is something to look up whereas its more like an estimate. I’ll change the wording on this and we can discuss it in the guide</text>
  </threadedComment>
  <threadedComment ref="K25" dT="2025-04-15T12:51:53.15" personId="{C278AF02-2C0B-41B9-87C9-6B34F49EF17F}" id="{6DC43525-0163-40C2-860C-E68CFD416508}">
    <text xml:space="preserve">From Spencer (AMO):
what is the guidance on how to calculate this? This is another item where I think there are likely to be questions about how to estimate these costs, especially during the up-front support resolution stage where full project details may not be available
</text>
  </threadedComment>
  <threadedComment ref="K25" dT="2025-04-25T15:47:55.51" personId="{9AFFA996-C93A-4ABB-A725-F050A66795A3}" id="{6FC20B5B-19E3-4680-8C65-C43924EE4E7D}" parentId="{6DC43525-0163-40C2-860C-E68CFD416508}">
    <text>I’ve thought of this as hard costs that the municipality might have to undertake. Again, we can discuss this in the guide.</text>
  </threadedComment>
  <threadedComment ref="K29" dT="2025-04-15T12:52:38.86" personId="{C278AF02-2C0B-41B9-87C9-6B34F49EF17F}" id="{239934E3-A94F-4595-BADE-06EF53158E33}">
    <text>Would be good to concisely summarize why these questions matter to the scoring / evaluation (or include in accompanying guide)</text>
  </threadedComment>
  <threadedComment ref="K29" dT="2025-04-25T15:48:50.66" personId="{9AFFA996-C93A-4ABB-A725-F050A66795A3}" id="{7724A087-04F6-4123-9C08-21A13DCDB943}" parentId="{239934E3-A94F-4595-BADE-06EF53158E33}">
    <text>Agreed!</text>
  </threadedComment>
  <threadedComment ref="K39" dT="2025-04-15T12:53:08.92" personId="{C278AF02-2C0B-41B9-87C9-6B34F49EF17F}" id="{F7FEC62A-9AA3-455C-8336-16528E8371C6}">
    <text xml:space="preserve">Same comment as above from Spencer (AMO): 
Same point re: number of receptors – this is something where a “why it matters” will be valuable. As well, it’s unclear to me if municipalities would have this information as they are not responsible for electrical distribution or transmission infrastructure
</text>
  </threadedComment>
  <threadedComment ref="K39" dT="2025-04-25T15:52:11.73" personId="{9AFFA996-C93A-4ABB-A725-F050A66795A3}" id="{09320793-2393-4376-B9FE-0415B3DD788F}" parentId="{F7FEC62A-9AA3-455C-8336-16528E8371C6}">
    <text>For ‘receptor’ we are using the term from wind development guidance i.e. mostly homes. We can clarify this or maybe just change the wording.</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5-04-15T12:53:34.61" personId="{C278AF02-2C0B-41B9-87C9-6B34F49EF17F}" id="{9DA4B2C3-A750-4EAC-9011-FF0B671EE15A}">
    <text xml:space="preserve">From Spencer (AMO):
Should specify whether 1 or 10 is high, and potentially give broad guidance on how to determine a score out of 10
</text>
  </threadedComment>
  <threadedComment ref="E8" dT="2025-05-12T18:47:48.12" personId="{9AFFA996-C93A-4ABB-A725-F050A66795A3}" id="{428C7520-2702-4E1F-B279-DC69DFD64406}" parentId="{9DA4B2C3-A750-4EAC-9011-FF0B671EE15A}">
    <text>Doing this in the manual</text>
  </threadedComment>
</ThreadedComments>
</file>

<file path=xl/threadedComments/threadedComment3.xml><?xml version="1.0" encoding="utf-8"?>
<ThreadedComments xmlns="http://schemas.microsoft.com/office/spreadsheetml/2018/threadedcomments" xmlns:x="http://schemas.openxmlformats.org/spreadsheetml/2006/main">
  <threadedComment ref="F10" dT="2025-04-15T12:54:08.29" personId="{C278AF02-2C0B-41B9-87C9-6B34F49EF17F}" id="{1D3580E2-935C-47ED-8C03-673609162C60}">
    <text>From Spencer (AMO):
Potentially give broad guidance on how to determine a score out of 10</text>
  </threadedComment>
  <threadedComment ref="F10" dT="2025-05-12T19:23:40.61" personId="{9AFFA996-C93A-4ABB-A725-F050A66795A3}" id="{EF790B63-273B-4622-9EC8-53ED3D551836}" parentId="{1D3580E2-935C-47ED-8C03-673609162C60}">
    <text xml:space="preserve">Am incorporating this in the guide. </text>
  </threadedComment>
</ThreadedComments>
</file>

<file path=xl/threadedComments/threadedComment4.xml><?xml version="1.0" encoding="utf-8"?>
<ThreadedComments xmlns="http://schemas.microsoft.com/office/spreadsheetml/2018/threadedcomments" xmlns:x="http://schemas.openxmlformats.org/spreadsheetml/2006/main">
  <threadedComment ref="L36" dT="2025-01-21T13:32:32.71" personId="{F0C03A90-EFBE-2E48-AFF9-AC23559B0B2D}" id="{4CE3C5B9-BB33-E044-8719-894038044C64}">
    <text>Source: Statistics Canada. Household energy consumption, Canada and provinces. (2021)Table: 25-10-0060-01</text>
  </threadedComment>
  <threadedComment ref="E37" dT="2025-04-15T12:49:21.28" personId="{C278AF02-2C0B-41B9-87C9-6B34F49EF17F}" id="{A749A69F-15F9-40AC-A1B2-C741CF2BE397}">
    <text>Changed formula: multiplied by 1000</text>
  </threadedComment>
  <threadedComment ref="V52" dT="2025-01-22T18:23:26.20" personId="{F0C03A90-EFBE-2E48-AFF9-AC23559B0B2D}" id="{BE9F5817-7D08-CE4F-A9AC-18D8D8AB45A2}">
    <text>Source: eGrid: https://docs.google.com/spreadsheets/d/1lVHie5WHLUjnZSelDDgLdCc6K2tXHkRczfgQe5nvMI0/edit?gid=0#gid=0</text>
  </threadedComment>
  <threadedComment ref="L62" dT="2025-01-21T16:09:20.43" personId="{F0C03A90-EFBE-2E48-AFF9-AC23559B0B2D}" id="{E06F47EE-A99A-864D-B12E-3BDB7B525459}">
    <text>TAF. 2024. Ontario Electricity Emissions Factors and Guidelines. https://taf.ca/publications/ontario-electricity-emissions-factors-2024/</text>
  </threadedComment>
</ThreadedComments>
</file>

<file path=xl/threadedComments/threadedComment5.xml><?xml version="1.0" encoding="utf-8"?>
<ThreadedComments xmlns="http://schemas.microsoft.com/office/spreadsheetml/2018/threadedcomments" xmlns:x="http://schemas.openxmlformats.org/spreadsheetml/2006/main">
  <threadedComment ref="C4" dT="2025-04-15T12:54:27.47" personId="{C278AF02-2C0B-41B9-87C9-6B34F49EF17F}" id="{1CDBF5CB-9F31-4909-86FA-F6B5440ECE2C}">
    <text xml:space="preserve">From Spencer (AMO):
Perhaps some clarity on how to interpret the scores and percentages. I anticipate that as it stands, the question is going to be “what score or percentage is good”? The explanation that this isn’t a go/no-go calculator will be important. Explaining how to interpret the results will be essential otherwise I worry we’ll end up with folks setting a threshold for support.
</text>
  </threadedComment>
  <threadedComment ref="C4" dT="2025-05-12T20:43:49.06" personId="{9AFFA996-C93A-4ABB-A725-F050A66795A3}" id="{CEB2D099-3D66-420B-ACE7-719997FD9CB9}" parentId="{1CDBF5CB-9F31-4909-86FA-F6B5440ECE2C}">
    <text>It’s a vey good point. I’ll discuss this in the guide.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mo.on.ca/policy/land-use-planning-resources-and-climate-change/amos-guidance-resources-electricity-0" TargetMode="External"/><Relationship Id="rId1" Type="http://schemas.openxmlformats.org/officeDocument/2006/relationships/hyperlink" Target="https://www.ieso.ca/en/Sector-Participants/Resource-Acquisition-and-Contracts/Long-Term-2-RFP"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82BFA0"/>
    <outlinePr summaryBelow="0" summaryRight="0"/>
  </sheetPr>
  <dimension ref="A1:O1023"/>
  <sheetViews>
    <sheetView showGridLines="0" topLeftCell="A10" zoomScaleNormal="100" workbookViewId="0">
      <selection activeCell="F18" sqref="F18"/>
    </sheetView>
  </sheetViews>
  <sheetFormatPr defaultColWidth="0" defaultRowHeight="15" customHeight="1"/>
  <cols>
    <col min="1" max="1" width="2" style="4" customWidth="1"/>
    <col min="2" max="2" width="6.140625" style="17" customWidth="1"/>
    <col min="3" max="3" width="33.85546875" style="17" customWidth="1"/>
    <col min="4" max="4" width="35.85546875" style="4" customWidth="1"/>
    <col min="5" max="5" width="6.85546875" style="4" customWidth="1"/>
    <col min="6" max="6" width="19.42578125" style="4" customWidth="1"/>
    <col min="7" max="7" width="15" style="4" customWidth="1"/>
    <col min="8" max="15" width="0" style="4" hidden="1" customWidth="1"/>
    <col min="16" max="16384" width="12.5703125" style="4" hidden="1"/>
  </cols>
  <sheetData>
    <row r="1" spans="2:8" ht="15" customHeight="1">
      <c r="B1" s="347"/>
      <c r="C1" s="347"/>
      <c r="D1" s="347"/>
      <c r="E1" s="347"/>
      <c r="F1" s="347"/>
      <c r="G1" s="347"/>
    </row>
    <row r="2" spans="2:8" ht="15" customHeight="1">
      <c r="B2" s="348"/>
      <c r="C2" s="348"/>
      <c r="D2" s="347"/>
      <c r="E2" s="347"/>
      <c r="F2" s="347"/>
      <c r="G2" s="347"/>
    </row>
    <row r="3" spans="2:8" ht="23.1" customHeight="1">
      <c r="B3" s="348"/>
      <c r="C3" s="349" t="s">
        <v>0</v>
      </c>
      <c r="D3" s="350"/>
      <c r="E3" s="350"/>
      <c r="F3" s="350"/>
      <c r="G3" s="347"/>
    </row>
    <row r="4" spans="2:8" ht="15" customHeight="1">
      <c r="B4" s="348"/>
      <c r="C4" s="348"/>
      <c r="D4" s="347"/>
      <c r="E4" s="347"/>
      <c r="F4" s="347"/>
      <c r="G4" s="347"/>
    </row>
    <row r="5" spans="2:8" ht="128.1" customHeight="1">
      <c r="B5" s="348"/>
      <c r="C5" s="370" t="s">
        <v>1</v>
      </c>
      <c r="D5" s="370"/>
      <c r="E5" s="370"/>
      <c r="F5" s="370"/>
      <c r="G5" s="351"/>
    </row>
    <row r="6" spans="2:8" ht="18" customHeight="1">
      <c r="B6" s="348"/>
      <c r="C6" s="370"/>
      <c r="D6" s="370"/>
      <c r="E6" s="370"/>
      <c r="F6" s="370"/>
      <c r="G6" s="351"/>
    </row>
    <row r="7" spans="2:8" ht="18" customHeight="1">
      <c r="B7" s="348"/>
      <c r="C7" s="370"/>
      <c r="D7" s="370"/>
      <c r="E7" s="370"/>
      <c r="F7" s="370"/>
      <c r="G7" s="351"/>
    </row>
    <row r="8" spans="2:8" ht="18" customHeight="1">
      <c r="B8" s="348"/>
      <c r="C8" s="370"/>
      <c r="D8" s="370"/>
      <c r="E8" s="370"/>
      <c r="F8" s="370"/>
      <c r="G8" s="351"/>
    </row>
    <row r="9" spans="2:8" ht="18" customHeight="1">
      <c r="B9" s="348"/>
      <c r="C9" s="352" t="s">
        <v>2</v>
      </c>
      <c r="D9" s="353"/>
      <c r="E9" s="353"/>
      <c r="F9" s="353"/>
      <c r="G9" s="351"/>
    </row>
    <row r="10" spans="2:8" ht="18" customHeight="1">
      <c r="B10" s="348"/>
      <c r="C10" s="347" t="s">
        <v>3</v>
      </c>
      <c r="D10" s="353"/>
      <c r="E10" s="353"/>
      <c r="F10" s="353"/>
      <c r="G10" s="351" t="s">
        <v>4</v>
      </c>
    </row>
    <row r="11" spans="2:8" ht="18" customHeight="1">
      <c r="B11" s="348"/>
      <c r="C11" s="353" t="s">
        <v>5</v>
      </c>
      <c r="D11" s="354" t="s">
        <v>6</v>
      </c>
      <c r="E11" s="353"/>
      <c r="F11" s="353"/>
      <c r="G11" s="351"/>
    </row>
    <row r="12" spans="2:8" ht="32.1" customHeight="1">
      <c r="B12" s="348"/>
      <c r="C12" s="355" t="s">
        <v>7</v>
      </c>
      <c r="D12" s="356" t="s">
        <v>8</v>
      </c>
      <c r="E12" s="353"/>
      <c r="F12" s="353"/>
      <c r="G12" s="351"/>
    </row>
    <row r="13" spans="2:8" ht="18" customHeight="1">
      <c r="B13" s="348"/>
      <c r="C13" s="353"/>
      <c r="D13" s="353"/>
      <c r="E13" s="353"/>
      <c r="F13" s="351" t="s">
        <v>9</v>
      </c>
      <c r="G13" s="351"/>
    </row>
    <row r="14" spans="2:8" ht="18" customHeight="1">
      <c r="B14" s="348"/>
      <c r="C14" s="357"/>
      <c r="D14" s="358"/>
      <c r="E14" s="358"/>
      <c r="F14" s="347"/>
      <c r="G14" s="351"/>
    </row>
    <row r="15" spans="2:8" ht="18" customHeight="1">
      <c r="B15" s="348"/>
      <c r="C15" s="353" t="s">
        <v>10</v>
      </c>
      <c r="D15" s="358"/>
      <c r="E15" s="358"/>
      <c r="F15" s="347"/>
      <c r="G15" s="351"/>
      <c r="H15" s="30"/>
    </row>
    <row r="16" spans="2:8" ht="26.1" customHeight="1">
      <c r="B16" s="348"/>
      <c r="C16" s="347"/>
      <c r="D16" s="359"/>
      <c r="E16" s="359"/>
      <c r="F16" s="347"/>
      <c r="G16" s="347"/>
    </row>
    <row r="17" spans="2:15" ht="20.25">
      <c r="B17" s="348"/>
      <c r="C17"/>
      <c r="D17" s="359"/>
      <c r="E17" s="32"/>
      <c r="F17" s="347"/>
      <c r="G17" s="347"/>
    </row>
    <row r="18" spans="2:15" ht="18" customHeight="1">
      <c r="B18" s="348"/>
      <c r="C18" s="360"/>
      <c r="D18" s="359"/>
      <c r="E18" s="359"/>
      <c r="F18" s="39" t="s">
        <v>11</v>
      </c>
      <c r="G18" s="347"/>
    </row>
    <row r="19" spans="2:15" ht="18" customHeight="1">
      <c r="B19" s="348"/>
      <c r="C19" s="361"/>
      <c r="D19" s="347"/>
      <c r="E19" s="347"/>
      <c r="F19" s="347"/>
      <c r="G19" s="347"/>
    </row>
    <row r="20" spans="2:15" ht="18" customHeight="1">
      <c r="B20" s="348"/>
      <c r="C20" s="361"/>
      <c r="D20" s="347"/>
      <c r="E20" s="362"/>
      <c r="F20" s="347"/>
      <c r="G20" s="347"/>
    </row>
    <row r="21" spans="2:15" ht="18" customHeight="1">
      <c r="B21" s="348"/>
      <c r="C21" s="360"/>
      <c r="D21" s="347"/>
      <c r="E21" s="362"/>
      <c r="F21" s="347"/>
      <c r="G21" s="347"/>
    </row>
    <row r="22" spans="2:15" ht="18" customHeight="1">
      <c r="B22" s="348"/>
      <c r="C22" s="361"/>
      <c r="D22" s="347"/>
      <c r="E22" s="362"/>
      <c r="F22" s="347"/>
      <c r="G22" s="347"/>
    </row>
    <row r="23" spans="2:15" ht="18" customHeight="1">
      <c r="B23" s="348"/>
      <c r="C23" s="361"/>
      <c r="D23" s="359"/>
      <c r="E23" s="359"/>
      <c r="F23" s="363"/>
      <c r="G23" s="347"/>
    </row>
    <row r="24" spans="2:15" ht="15" customHeight="1">
      <c r="C24" s="18"/>
      <c r="F24" s="5"/>
    </row>
    <row r="25" spans="2:15" ht="15" customHeight="1">
      <c r="B25" s="19"/>
      <c r="C25" s="19"/>
      <c r="D25" s="5"/>
      <c r="E25" s="6"/>
      <c r="F25" s="5"/>
      <c r="G25" s="5"/>
      <c r="H25" s="5"/>
      <c r="I25" s="5"/>
      <c r="J25" s="5"/>
      <c r="K25" s="6"/>
      <c r="L25" s="5"/>
      <c r="M25" s="5"/>
    </row>
    <row r="26" spans="2:15" ht="15" customHeight="1">
      <c r="B26" s="19"/>
      <c r="C26" s="40"/>
      <c r="D26" s="5"/>
      <c r="E26" s="6"/>
      <c r="G26" s="5"/>
      <c r="H26" s="5"/>
      <c r="I26" s="5"/>
      <c r="J26" s="5"/>
      <c r="K26" s="6"/>
      <c r="L26" s="5"/>
      <c r="M26" s="5"/>
    </row>
    <row r="27" spans="2:15" ht="15" customHeight="1">
      <c r="B27" s="19"/>
      <c r="C27" s="19"/>
      <c r="D27" s="5"/>
      <c r="E27" s="6"/>
      <c r="G27" s="5"/>
      <c r="H27" s="5"/>
      <c r="I27" s="5"/>
      <c r="J27" s="5"/>
      <c r="K27" s="6"/>
      <c r="L27" s="5"/>
      <c r="M27" s="5"/>
    </row>
    <row r="28" spans="2:15" ht="15" customHeight="1">
      <c r="B28" s="19"/>
      <c r="C28" s="41"/>
      <c r="D28" s="5"/>
    </row>
    <row r="29" spans="2:15" ht="20.100000000000001" customHeight="1">
      <c r="B29" s="19"/>
      <c r="C29" s="19"/>
      <c r="D29" s="15"/>
      <c r="E29" s="15"/>
    </row>
    <row r="30" spans="2:15" ht="20.100000000000001" customHeight="1">
      <c r="B30" s="19"/>
      <c r="C30" s="19"/>
      <c r="D30" s="15"/>
      <c r="E30" s="15"/>
      <c r="J30" s="5"/>
      <c r="K30" s="6"/>
      <c r="L30" s="5"/>
      <c r="M30" s="5"/>
    </row>
    <row r="31" spans="2:15" ht="20.100000000000001" customHeight="1">
      <c r="B31" s="19"/>
      <c r="C31" s="19"/>
      <c r="D31" s="15"/>
      <c r="E31" s="15"/>
      <c r="J31" s="5"/>
      <c r="K31" s="42"/>
      <c r="L31" s="43" t="s">
        <v>12</v>
      </c>
      <c r="M31" s="7"/>
      <c r="N31" s="8"/>
      <c r="O31" s="8"/>
    </row>
    <row r="32" spans="2:15" ht="21.95" customHeight="1">
      <c r="B32" s="19"/>
      <c r="C32" s="19"/>
      <c r="D32" s="15"/>
      <c r="E32" s="15"/>
      <c r="F32" s="5"/>
      <c r="J32" s="6"/>
      <c r="K32" s="8"/>
      <c r="L32" s="7" t="str">
        <f>IF(F30="No","F","T")</f>
        <v>T</v>
      </c>
      <c r="M32" s="7"/>
      <c r="N32" s="8"/>
      <c r="O32" s="8"/>
    </row>
    <row r="33" spans="2:15" ht="21.95" customHeight="1">
      <c r="B33" s="19"/>
      <c r="C33" s="19"/>
      <c r="F33" s="5"/>
      <c r="J33" s="6"/>
      <c r="K33" s="8"/>
      <c r="L33" s="7" t="str">
        <f t="shared" ref="L33:L39" si="0">IF(F31="No","F","T")</f>
        <v>T</v>
      </c>
      <c r="M33" s="7" t="s">
        <v>13</v>
      </c>
      <c r="N33" s="8"/>
      <c r="O33" s="8"/>
    </row>
    <row r="34" spans="2:15" ht="21.95" customHeight="1">
      <c r="B34" s="19"/>
      <c r="C34" s="19"/>
      <c r="D34" s="5"/>
      <c r="E34" s="6"/>
      <c r="G34" s="5"/>
      <c r="H34" s="5"/>
      <c r="I34" s="5"/>
      <c r="J34" s="6"/>
      <c r="K34" s="8"/>
      <c r="L34" s="7" t="str">
        <f t="shared" si="0"/>
        <v>T</v>
      </c>
      <c r="M34" s="7" t="s">
        <v>14</v>
      </c>
      <c r="N34" s="8"/>
      <c r="O34" s="8"/>
    </row>
    <row r="35" spans="2:15" ht="21.95" customHeight="1">
      <c r="B35" s="19"/>
      <c r="C35" s="19"/>
      <c r="D35" s="5" t="s">
        <v>15</v>
      </c>
      <c r="E35" s="6"/>
      <c r="G35" s="5"/>
      <c r="H35" s="5"/>
      <c r="I35" s="5"/>
      <c r="J35" s="6"/>
      <c r="K35" s="8"/>
      <c r="L35" s="7" t="str">
        <f t="shared" si="0"/>
        <v>T</v>
      </c>
      <c r="M35" s="7"/>
      <c r="N35" s="8"/>
      <c r="O35" s="8"/>
    </row>
    <row r="36" spans="2:15" ht="21.95" customHeight="1">
      <c r="B36" s="19"/>
      <c r="C36" s="19"/>
      <c r="D36" s="15"/>
      <c r="E36" s="15"/>
      <c r="J36" s="6"/>
      <c r="K36" s="8"/>
      <c r="L36" s="7" t="str">
        <f t="shared" si="0"/>
        <v>T</v>
      </c>
      <c r="M36" s="7"/>
      <c r="N36" s="8"/>
      <c r="O36" s="8"/>
    </row>
    <row r="37" spans="2:15" ht="21.95" customHeight="1">
      <c r="B37" s="19"/>
      <c r="C37" s="19"/>
      <c r="D37" s="15"/>
      <c r="E37" s="15"/>
      <c r="J37" s="6"/>
      <c r="K37" s="8"/>
      <c r="L37" s="7" t="str">
        <f t="shared" si="0"/>
        <v>T</v>
      </c>
      <c r="M37" s="7"/>
      <c r="N37" s="8"/>
      <c r="O37" s="8"/>
    </row>
    <row r="38" spans="2:15" ht="21.95" customHeight="1">
      <c r="B38" s="19"/>
      <c r="C38" s="19"/>
      <c r="D38" s="15"/>
      <c r="E38" s="15"/>
      <c r="J38" s="6"/>
      <c r="K38" s="8"/>
      <c r="L38" s="7" t="str">
        <f t="shared" si="0"/>
        <v>T</v>
      </c>
      <c r="M38" s="7"/>
      <c r="N38" s="8"/>
      <c r="O38" s="8"/>
    </row>
    <row r="39" spans="2:15" ht="21.95" customHeight="1">
      <c r="B39" s="19"/>
      <c r="C39" s="19"/>
      <c r="D39" s="15"/>
      <c r="E39" s="15"/>
      <c r="J39" s="6"/>
      <c r="K39" s="8"/>
      <c r="L39" s="7" t="str">
        <f t="shared" si="0"/>
        <v>T</v>
      </c>
      <c r="M39" s="7"/>
      <c r="N39" s="8"/>
      <c r="O39" s="8"/>
    </row>
    <row r="40" spans="2:15" ht="15" customHeight="1">
      <c r="B40" s="19"/>
      <c r="C40" s="19"/>
      <c r="J40" s="5"/>
      <c r="K40" s="42"/>
      <c r="L40" s="8"/>
      <c r="M40" s="8"/>
      <c r="N40" s="8"/>
      <c r="O40" s="8"/>
    </row>
    <row r="41" spans="2:15" ht="15" customHeight="1">
      <c r="B41" s="19"/>
      <c r="C41" s="19"/>
      <c r="E41" s="16"/>
      <c r="J41" s="5"/>
      <c r="K41" s="42"/>
      <c r="L41" s="8"/>
      <c r="M41" s="8"/>
      <c r="N41" s="8"/>
      <c r="O41" s="8"/>
    </row>
    <row r="42" spans="2:15" ht="15" customHeight="1">
      <c r="B42" s="19"/>
      <c r="C42" s="19"/>
      <c r="E42" s="16"/>
      <c r="J42" s="5"/>
      <c r="K42" s="6"/>
      <c r="L42" s="5"/>
      <c r="M42" s="5"/>
    </row>
    <row r="43" spans="2:15" ht="15" customHeight="1">
      <c r="E43" s="16"/>
      <c r="K43" s="6"/>
    </row>
    <row r="44" spans="2:15" ht="15" customHeight="1">
      <c r="E44" s="6"/>
      <c r="K44" s="6"/>
    </row>
    <row r="45" spans="2:15" ht="15" customHeight="1">
      <c r="E45" s="6"/>
      <c r="K45" s="6"/>
    </row>
    <row r="46" spans="2:15" ht="15" customHeight="1">
      <c r="E46" s="6"/>
      <c r="K46" s="6"/>
    </row>
    <row r="47" spans="2:15" ht="15" customHeight="1">
      <c r="E47" s="6"/>
      <c r="K47" s="6"/>
    </row>
    <row r="48" spans="2:15" ht="15" customHeight="1">
      <c r="E48" s="6"/>
      <c r="K48" s="6"/>
    </row>
    <row r="49" spans="5:11" ht="15" customHeight="1">
      <c r="E49" s="6"/>
      <c r="K49" s="6"/>
    </row>
    <row r="50" spans="5:11" ht="15" customHeight="1">
      <c r="E50" s="6"/>
      <c r="K50" s="6"/>
    </row>
    <row r="51" spans="5:11" ht="15" customHeight="1">
      <c r="E51" s="6"/>
      <c r="K51" s="6"/>
    </row>
    <row r="52" spans="5:11" ht="15" customHeight="1">
      <c r="E52" s="6"/>
      <c r="K52" s="6"/>
    </row>
    <row r="53" spans="5:11" ht="15" customHeight="1">
      <c r="E53" s="6"/>
      <c r="K53" s="6"/>
    </row>
    <row r="54" spans="5:11" ht="15" customHeight="1">
      <c r="E54" s="6"/>
      <c r="K54" s="6"/>
    </row>
    <row r="55" spans="5:11" ht="15" customHeight="1">
      <c r="E55" s="6"/>
      <c r="K55" s="6"/>
    </row>
    <row r="56" spans="5:11" ht="15" customHeight="1">
      <c r="E56" s="6"/>
      <c r="K56" s="6"/>
    </row>
    <row r="57" spans="5:11" ht="15" customHeight="1">
      <c r="E57" s="6"/>
      <c r="K57" s="6"/>
    </row>
    <row r="58" spans="5:11" ht="15" customHeight="1">
      <c r="E58" s="6"/>
      <c r="K58" s="6"/>
    </row>
    <row r="59" spans="5:11" ht="15" customHeight="1">
      <c r="E59" s="6"/>
      <c r="K59" s="6"/>
    </row>
    <row r="60" spans="5:11" ht="15" customHeight="1">
      <c r="E60" s="6"/>
      <c r="K60" s="6"/>
    </row>
    <row r="61" spans="5:11" ht="15" customHeight="1">
      <c r="E61" s="6"/>
      <c r="K61" s="6"/>
    </row>
    <row r="62" spans="5:11" ht="15" customHeight="1">
      <c r="E62" s="6"/>
      <c r="K62" s="6"/>
    </row>
    <row r="63" spans="5:11" ht="15" customHeight="1">
      <c r="E63" s="6"/>
      <c r="K63" s="6"/>
    </row>
    <row r="64" spans="5:11" ht="15" customHeight="1">
      <c r="E64" s="6"/>
      <c r="K64" s="6"/>
    </row>
    <row r="65" spans="5:11" ht="15" customHeight="1">
      <c r="E65" s="6"/>
      <c r="K65" s="6"/>
    </row>
    <row r="66" spans="5:11" ht="15" customHeight="1">
      <c r="E66" s="6"/>
      <c r="K66" s="6"/>
    </row>
    <row r="67" spans="5:11" ht="15" customHeight="1">
      <c r="E67" s="6"/>
      <c r="K67" s="6"/>
    </row>
    <row r="68" spans="5:11" ht="15" customHeight="1">
      <c r="E68" s="6"/>
      <c r="K68" s="6"/>
    </row>
    <row r="69" spans="5:11" ht="15" customHeight="1">
      <c r="E69" s="6"/>
      <c r="K69" s="6"/>
    </row>
    <row r="70" spans="5:11" ht="15" customHeight="1">
      <c r="E70" s="6"/>
      <c r="K70" s="6"/>
    </row>
    <row r="71" spans="5:11" ht="15" customHeight="1">
      <c r="E71" s="6"/>
      <c r="K71" s="6"/>
    </row>
    <row r="72" spans="5:11" ht="15" customHeight="1">
      <c r="E72" s="6"/>
      <c r="K72" s="6"/>
    </row>
    <row r="73" spans="5:11" ht="15" customHeight="1">
      <c r="E73" s="6"/>
      <c r="K73" s="6"/>
    </row>
    <row r="74" spans="5:11" ht="15" customHeight="1">
      <c r="E74" s="6"/>
      <c r="K74" s="6"/>
    </row>
    <row r="75" spans="5:11" ht="15" customHeight="1">
      <c r="E75" s="6"/>
      <c r="K75" s="6"/>
    </row>
    <row r="76" spans="5:11" ht="15" customHeight="1">
      <c r="E76" s="6"/>
      <c r="K76" s="6"/>
    </row>
    <row r="77" spans="5:11" ht="15" customHeight="1">
      <c r="E77" s="6"/>
      <c r="K77" s="6"/>
    </row>
    <row r="78" spans="5:11" ht="15" customHeight="1">
      <c r="E78" s="6"/>
      <c r="K78" s="6"/>
    </row>
    <row r="79" spans="5:11" ht="15" customHeight="1">
      <c r="E79" s="6"/>
      <c r="K79" s="6"/>
    </row>
    <row r="80" spans="5:11" ht="15" customHeight="1">
      <c r="E80" s="6"/>
      <c r="K80" s="6"/>
    </row>
    <row r="81" spans="5:11" ht="20.25">
      <c r="E81" s="6"/>
      <c r="K81" s="6"/>
    </row>
    <row r="82" spans="5:11" ht="20.25">
      <c r="E82" s="6"/>
      <c r="K82" s="6"/>
    </row>
    <row r="83" spans="5:11" ht="20.25">
      <c r="E83" s="6"/>
      <c r="K83" s="6"/>
    </row>
    <row r="84" spans="5:11" ht="20.25">
      <c r="E84" s="6"/>
      <c r="K84" s="6"/>
    </row>
    <row r="85" spans="5:11" ht="20.25">
      <c r="E85" s="6"/>
      <c r="K85" s="6"/>
    </row>
    <row r="86" spans="5:11" ht="20.25">
      <c r="E86" s="6"/>
      <c r="K86" s="6"/>
    </row>
    <row r="87" spans="5:11" ht="20.25">
      <c r="E87" s="6"/>
      <c r="K87" s="6"/>
    </row>
    <row r="88" spans="5:11" ht="20.25">
      <c r="E88" s="6"/>
      <c r="K88" s="6"/>
    </row>
    <row r="89" spans="5:11" ht="20.25">
      <c r="E89" s="6"/>
      <c r="K89" s="6"/>
    </row>
    <row r="90" spans="5:11" ht="20.25">
      <c r="E90" s="6"/>
      <c r="K90" s="6"/>
    </row>
    <row r="91" spans="5:11" ht="20.25">
      <c r="E91" s="6"/>
      <c r="K91" s="6"/>
    </row>
    <row r="92" spans="5:11" ht="20.25">
      <c r="E92" s="6"/>
      <c r="K92" s="6"/>
    </row>
    <row r="93" spans="5:11" ht="20.25">
      <c r="E93" s="6"/>
      <c r="K93" s="6"/>
    </row>
    <row r="94" spans="5:11" ht="20.25">
      <c r="E94" s="6"/>
      <c r="K94" s="6"/>
    </row>
    <row r="95" spans="5:11" ht="20.25">
      <c r="E95" s="6"/>
      <c r="K95" s="6"/>
    </row>
    <row r="96" spans="5:11" ht="20.25">
      <c r="E96" s="6"/>
      <c r="K96" s="6"/>
    </row>
    <row r="97" spans="5:11" ht="20.25">
      <c r="E97" s="6"/>
      <c r="K97" s="6"/>
    </row>
    <row r="98" spans="5:11" ht="20.25">
      <c r="E98" s="6"/>
      <c r="K98" s="6"/>
    </row>
    <row r="99" spans="5:11" ht="20.25">
      <c r="E99" s="6"/>
      <c r="K99" s="6"/>
    </row>
    <row r="100" spans="5:11" ht="20.25">
      <c r="E100" s="6"/>
      <c r="K100" s="6"/>
    </row>
    <row r="101" spans="5:11" ht="20.25">
      <c r="E101" s="6"/>
      <c r="K101" s="6"/>
    </row>
    <row r="102" spans="5:11" ht="20.25">
      <c r="E102" s="6"/>
      <c r="K102" s="6"/>
    </row>
    <row r="103" spans="5:11" ht="20.25">
      <c r="E103" s="6"/>
      <c r="K103" s="6"/>
    </row>
    <row r="104" spans="5:11" ht="20.25">
      <c r="E104" s="6"/>
      <c r="K104" s="6"/>
    </row>
    <row r="105" spans="5:11" ht="20.25">
      <c r="E105" s="6"/>
      <c r="K105" s="6"/>
    </row>
    <row r="106" spans="5:11" ht="20.25">
      <c r="E106" s="6"/>
      <c r="K106" s="6"/>
    </row>
    <row r="107" spans="5:11" ht="20.25">
      <c r="E107" s="6"/>
      <c r="K107" s="6"/>
    </row>
    <row r="108" spans="5:11" ht="20.25">
      <c r="E108" s="6"/>
      <c r="K108" s="6"/>
    </row>
    <row r="109" spans="5:11" ht="20.25">
      <c r="E109" s="6"/>
      <c r="K109" s="6"/>
    </row>
    <row r="110" spans="5:11" ht="20.25">
      <c r="E110" s="6"/>
      <c r="K110" s="6"/>
    </row>
    <row r="111" spans="5:11" ht="20.25">
      <c r="E111" s="6"/>
      <c r="K111" s="6"/>
    </row>
    <row r="112" spans="5:11" ht="20.25">
      <c r="E112" s="6"/>
      <c r="K112" s="6"/>
    </row>
    <row r="113" spans="5:11" ht="20.25">
      <c r="E113" s="6"/>
      <c r="K113" s="6"/>
    </row>
    <row r="114" spans="5:11" ht="20.25">
      <c r="E114" s="6"/>
      <c r="K114" s="6"/>
    </row>
    <row r="115" spans="5:11" ht="20.25">
      <c r="E115" s="6"/>
      <c r="K115" s="6"/>
    </row>
    <row r="116" spans="5:11" ht="20.25">
      <c r="E116" s="6"/>
      <c r="K116" s="6"/>
    </row>
    <row r="117" spans="5:11" ht="20.25">
      <c r="E117" s="6"/>
      <c r="K117" s="6"/>
    </row>
    <row r="118" spans="5:11" ht="20.25">
      <c r="E118" s="6"/>
      <c r="K118" s="6"/>
    </row>
    <row r="119" spans="5:11" ht="20.25">
      <c r="E119" s="6"/>
      <c r="K119" s="6"/>
    </row>
    <row r="120" spans="5:11" ht="20.25">
      <c r="E120" s="6"/>
      <c r="K120" s="6"/>
    </row>
    <row r="121" spans="5:11" ht="20.25">
      <c r="E121" s="6"/>
      <c r="K121" s="6"/>
    </row>
    <row r="122" spans="5:11" ht="20.25">
      <c r="E122" s="6"/>
      <c r="K122" s="6"/>
    </row>
    <row r="123" spans="5:11" ht="20.25">
      <c r="E123" s="6"/>
      <c r="K123" s="6"/>
    </row>
    <row r="124" spans="5:11" ht="20.25">
      <c r="E124" s="6"/>
      <c r="K124" s="6"/>
    </row>
    <row r="125" spans="5:11" ht="20.25">
      <c r="E125" s="6"/>
      <c r="K125" s="6"/>
    </row>
    <row r="126" spans="5:11" ht="20.25">
      <c r="E126" s="6"/>
      <c r="K126" s="6"/>
    </row>
    <row r="127" spans="5:11" ht="20.25">
      <c r="E127" s="6"/>
      <c r="K127" s="6"/>
    </row>
    <row r="128" spans="5:11" ht="20.25">
      <c r="E128" s="6"/>
      <c r="K128" s="6"/>
    </row>
    <row r="129" spans="5:11" ht="20.25">
      <c r="E129" s="6"/>
      <c r="K129" s="6"/>
    </row>
    <row r="130" spans="5:11" ht="20.25">
      <c r="E130" s="6"/>
      <c r="K130" s="6"/>
    </row>
    <row r="131" spans="5:11" ht="20.25">
      <c r="E131" s="6"/>
      <c r="K131" s="6"/>
    </row>
    <row r="132" spans="5:11" ht="20.25">
      <c r="E132" s="6"/>
      <c r="K132" s="6"/>
    </row>
    <row r="133" spans="5:11" ht="20.25">
      <c r="E133" s="6"/>
      <c r="K133" s="6"/>
    </row>
    <row r="134" spans="5:11" ht="20.25">
      <c r="E134" s="6"/>
      <c r="K134" s="6"/>
    </row>
    <row r="135" spans="5:11" ht="20.25">
      <c r="E135" s="6"/>
      <c r="K135" s="6"/>
    </row>
    <row r="136" spans="5:11" ht="20.25">
      <c r="E136" s="6"/>
      <c r="K136" s="6"/>
    </row>
    <row r="137" spans="5:11" ht="20.25">
      <c r="E137" s="6"/>
      <c r="K137" s="6"/>
    </row>
    <row r="138" spans="5:11" ht="20.25">
      <c r="E138" s="6"/>
      <c r="K138" s="6"/>
    </row>
    <row r="139" spans="5:11" ht="20.25">
      <c r="E139" s="6"/>
      <c r="K139" s="6"/>
    </row>
    <row r="140" spans="5:11" ht="20.25">
      <c r="E140" s="6"/>
      <c r="K140" s="6"/>
    </row>
    <row r="141" spans="5:11" ht="20.25">
      <c r="E141" s="6"/>
      <c r="K141" s="6"/>
    </row>
    <row r="142" spans="5:11" ht="20.25">
      <c r="E142" s="6"/>
      <c r="K142" s="6"/>
    </row>
    <row r="143" spans="5:11" ht="20.25">
      <c r="E143" s="6"/>
      <c r="K143" s="6"/>
    </row>
    <row r="144" spans="5:11" ht="20.25">
      <c r="E144" s="6"/>
      <c r="K144" s="6"/>
    </row>
    <row r="145" spans="5:11" ht="20.25">
      <c r="E145" s="6"/>
      <c r="K145" s="6"/>
    </row>
    <row r="146" spans="5:11" ht="20.25">
      <c r="E146" s="6"/>
      <c r="K146" s="6"/>
    </row>
    <row r="147" spans="5:11" ht="20.25">
      <c r="E147" s="6"/>
      <c r="K147" s="6"/>
    </row>
    <row r="148" spans="5:11" ht="20.25">
      <c r="E148" s="6"/>
      <c r="K148" s="6"/>
    </row>
    <row r="149" spans="5:11" ht="20.25">
      <c r="E149" s="6"/>
      <c r="K149" s="6"/>
    </row>
    <row r="150" spans="5:11" ht="20.25">
      <c r="E150" s="6"/>
      <c r="K150" s="6"/>
    </row>
    <row r="151" spans="5:11" ht="20.25">
      <c r="E151" s="6"/>
      <c r="K151" s="6"/>
    </row>
    <row r="152" spans="5:11" ht="20.25">
      <c r="E152" s="6"/>
      <c r="K152" s="6"/>
    </row>
    <row r="153" spans="5:11" ht="20.25">
      <c r="E153" s="6"/>
      <c r="K153" s="6"/>
    </row>
    <row r="154" spans="5:11" ht="20.25">
      <c r="E154" s="6"/>
      <c r="K154" s="6"/>
    </row>
    <row r="155" spans="5:11" ht="20.25">
      <c r="E155" s="6"/>
      <c r="K155" s="6"/>
    </row>
    <row r="156" spans="5:11" ht="20.25">
      <c r="E156" s="6"/>
      <c r="K156" s="6"/>
    </row>
    <row r="157" spans="5:11" ht="20.25">
      <c r="E157" s="6"/>
      <c r="K157" s="6"/>
    </row>
    <row r="158" spans="5:11" ht="20.25">
      <c r="E158" s="6"/>
      <c r="K158" s="6"/>
    </row>
    <row r="159" spans="5:11" ht="20.25">
      <c r="E159" s="6"/>
      <c r="K159" s="6"/>
    </row>
    <row r="160" spans="5:11" ht="20.25">
      <c r="E160" s="6"/>
      <c r="K160" s="6"/>
    </row>
    <row r="161" spans="5:11" ht="20.25">
      <c r="E161" s="6"/>
      <c r="K161" s="6"/>
    </row>
    <row r="162" spans="5:11" ht="20.25">
      <c r="E162" s="6"/>
      <c r="K162" s="6"/>
    </row>
    <row r="163" spans="5:11" ht="20.25">
      <c r="E163" s="6"/>
      <c r="K163" s="6"/>
    </row>
    <row r="164" spans="5:11" ht="20.25">
      <c r="E164" s="6"/>
      <c r="K164" s="6"/>
    </row>
    <row r="165" spans="5:11" ht="20.25">
      <c r="E165" s="6"/>
      <c r="K165" s="6"/>
    </row>
    <row r="166" spans="5:11" ht="20.25">
      <c r="E166" s="6"/>
      <c r="K166" s="6"/>
    </row>
    <row r="167" spans="5:11" ht="20.25">
      <c r="E167" s="6"/>
      <c r="K167" s="6"/>
    </row>
    <row r="168" spans="5:11" ht="20.25">
      <c r="E168" s="6"/>
      <c r="K168" s="6"/>
    </row>
    <row r="169" spans="5:11" ht="20.25">
      <c r="E169" s="6"/>
      <c r="K169" s="6"/>
    </row>
    <row r="170" spans="5:11" ht="20.25">
      <c r="E170" s="6"/>
      <c r="K170" s="6"/>
    </row>
    <row r="171" spans="5:11" ht="20.25">
      <c r="E171" s="6"/>
      <c r="K171" s="6"/>
    </row>
    <row r="172" spans="5:11" ht="20.25">
      <c r="E172" s="6"/>
      <c r="K172" s="6"/>
    </row>
    <row r="173" spans="5:11" ht="20.25">
      <c r="E173" s="6"/>
      <c r="K173" s="6"/>
    </row>
    <row r="174" spans="5:11" ht="20.25">
      <c r="E174" s="6"/>
      <c r="K174" s="6"/>
    </row>
    <row r="175" spans="5:11" ht="20.25">
      <c r="E175" s="6"/>
      <c r="K175" s="6"/>
    </row>
    <row r="176" spans="5:11" ht="20.25">
      <c r="E176" s="6"/>
      <c r="K176" s="6"/>
    </row>
    <row r="177" spans="5:11" ht="20.25">
      <c r="E177" s="6"/>
      <c r="K177" s="6"/>
    </row>
    <row r="178" spans="5:11" ht="20.25">
      <c r="E178" s="6"/>
      <c r="K178" s="6"/>
    </row>
    <row r="179" spans="5:11" ht="20.25">
      <c r="E179" s="6"/>
      <c r="K179" s="6"/>
    </row>
    <row r="180" spans="5:11" ht="20.25">
      <c r="E180" s="6"/>
      <c r="K180" s="6"/>
    </row>
    <row r="181" spans="5:11" ht="20.25">
      <c r="E181" s="6"/>
      <c r="K181" s="6"/>
    </row>
    <row r="182" spans="5:11" ht="20.25">
      <c r="E182" s="6"/>
      <c r="K182" s="6"/>
    </row>
    <row r="183" spans="5:11" ht="20.25">
      <c r="E183" s="6"/>
      <c r="K183" s="6"/>
    </row>
    <row r="184" spans="5:11" ht="20.25">
      <c r="E184" s="6"/>
      <c r="K184" s="6"/>
    </row>
    <row r="185" spans="5:11" ht="20.25">
      <c r="E185" s="6"/>
      <c r="K185" s="6"/>
    </row>
    <row r="186" spans="5:11" ht="20.25">
      <c r="E186" s="6"/>
      <c r="K186" s="6"/>
    </row>
    <row r="187" spans="5:11" ht="20.25">
      <c r="E187" s="6"/>
      <c r="K187" s="6"/>
    </row>
    <row r="188" spans="5:11" ht="20.25">
      <c r="E188" s="6"/>
      <c r="K188" s="6"/>
    </row>
    <row r="189" spans="5:11" ht="20.25">
      <c r="E189" s="6"/>
      <c r="K189" s="6"/>
    </row>
    <row r="190" spans="5:11" ht="20.25">
      <c r="E190" s="6"/>
      <c r="K190" s="6"/>
    </row>
    <row r="191" spans="5:11" ht="20.25">
      <c r="E191" s="6"/>
      <c r="K191" s="6"/>
    </row>
    <row r="192" spans="5:11" ht="20.25">
      <c r="E192" s="6"/>
      <c r="K192" s="6"/>
    </row>
    <row r="193" spans="5:11" ht="20.25">
      <c r="E193" s="6"/>
      <c r="K193" s="6"/>
    </row>
    <row r="194" spans="5:11" ht="20.25">
      <c r="E194" s="6"/>
      <c r="K194" s="6"/>
    </row>
    <row r="195" spans="5:11" ht="20.25">
      <c r="E195" s="6"/>
      <c r="K195" s="6"/>
    </row>
    <row r="196" spans="5:11" ht="20.25">
      <c r="E196" s="6"/>
      <c r="K196" s="6"/>
    </row>
    <row r="197" spans="5:11" ht="20.25">
      <c r="E197" s="6"/>
      <c r="K197" s="6"/>
    </row>
    <row r="198" spans="5:11" ht="20.25">
      <c r="E198" s="6"/>
      <c r="K198" s="6"/>
    </row>
    <row r="199" spans="5:11" ht="20.25">
      <c r="E199" s="6"/>
      <c r="K199" s="6"/>
    </row>
    <row r="200" spans="5:11" ht="20.25">
      <c r="E200" s="6"/>
      <c r="K200" s="6"/>
    </row>
    <row r="201" spans="5:11" ht="20.25">
      <c r="E201" s="6"/>
      <c r="K201" s="6"/>
    </row>
    <row r="202" spans="5:11" ht="20.25">
      <c r="E202" s="6"/>
      <c r="K202" s="6"/>
    </row>
    <row r="203" spans="5:11" ht="20.25">
      <c r="E203" s="6"/>
      <c r="K203" s="6"/>
    </row>
    <row r="204" spans="5:11" ht="20.25">
      <c r="E204" s="6"/>
      <c r="K204" s="6"/>
    </row>
    <row r="205" spans="5:11" ht="20.25">
      <c r="E205" s="6"/>
      <c r="K205" s="6"/>
    </row>
    <row r="206" spans="5:11" ht="20.25">
      <c r="E206" s="6"/>
      <c r="K206" s="6"/>
    </row>
    <row r="207" spans="5:11" ht="20.25">
      <c r="E207" s="6"/>
      <c r="K207" s="6"/>
    </row>
    <row r="208" spans="5:11" ht="20.25">
      <c r="E208" s="6"/>
      <c r="K208" s="6"/>
    </row>
    <row r="209" spans="5:11" ht="20.25">
      <c r="E209" s="6"/>
      <c r="K209" s="6"/>
    </row>
    <row r="210" spans="5:11" ht="20.25">
      <c r="E210" s="6"/>
      <c r="K210" s="6"/>
    </row>
    <row r="211" spans="5:11" ht="20.25">
      <c r="E211" s="6"/>
      <c r="K211" s="6"/>
    </row>
    <row r="212" spans="5:11" ht="20.25">
      <c r="E212" s="6"/>
      <c r="K212" s="6"/>
    </row>
    <row r="213" spans="5:11" ht="20.25">
      <c r="E213" s="6"/>
      <c r="K213" s="6"/>
    </row>
    <row r="214" spans="5:11" ht="20.25">
      <c r="E214" s="6"/>
      <c r="K214" s="6"/>
    </row>
    <row r="215" spans="5:11" ht="20.25">
      <c r="E215" s="6"/>
      <c r="K215" s="6"/>
    </row>
    <row r="216" spans="5:11" ht="20.25">
      <c r="E216" s="6"/>
      <c r="K216" s="6"/>
    </row>
    <row r="217" spans="5:11" ht="20.25">
      <c r="E217" s="6"/>
      <c r="K217" s="6"/>
    </row>
    <row r="218" spans="5:11" ht="20.25">
      <c r="E218" s="6"/>
      <c r="K218" s="6"/>
    </row>
    <row r="219" spans="5:11" ht="20.25">
      <c r="E219" s="6"/>
      <c r="K219" s="6"/>
    </row>
    <row r="220" spans="5:11" ht="20.25">
      <c r="E220" s="6"/>
      <c r="K220" s="6"/>
    </row>
    <row r="221" spans="5:11" ht="20.25">
      <c r="E221" s="6"/>
      <c r="K221" s="6"/>
    </row>
    <row r="222" spans="5:11" ht="20.25">
      <c r="E222" s="6"/>
      <c r="K222" s="6"/>
    </row>
    <row r="223" spans="5:11" ht="20.25">
      <c r="E223" s="6"/>
      <c r="K223" s="6"/>
    </row>
    <row r="224" spans="5:11" ht="20.25">
      <c r="E224" s="6"/>
      <c r="K224" s="6"/>
    </row>
    <row r="225" spans="5:11" ht="20.25">
      <c r="E225" s="6"/>
      <c r="K225" s="6"/>
    </row>
    <row r="226" spans="5:11" ht="20.25">
      <c r="E226" s="6"/>
      <c r="K226" s="6"/>
    </row>
    <row r="227" spans="5:11" ht="20.25">
      <c r="E227" s="6"/>
      <c r="K227" s="6"/>
    </row>
    <row r="228" spans="5:11" ht="20.25">
      <c r="E228" s="6"/>
      <c r="K228" s="6"/>
    </row>
    <row r="229" spans="5:11" ht="20.25">
      <c r="E229" s="6"/>
      <c r="K229" s="6"/>
    </row>
    <row r="230" spans="5:11" ht="20.25">
      <c r="E230" s="6"/>
      <c r="K230" s="6"/>
    </row>
    <row r="231" spans="5:11" ht="20.25">
      <c r="E231" s="6"/>
      <c r="K231" s="6"/>
    </row>
    <row r="232" spans="5:11" ht="20.25">
      <c r="E232" s="6"/>
      <c r="K232" s="6"/>
    </row>
    <row r="233" spans="5:11" ht="20.25">
      <c r="E233" s="6"/>
      <c r="K233" s="6"/>
    </row>
    <row r="234" spans="5:11" ht="20.25">
      <c r="E234" s="6"/>
      <c r="K234" s="6"/>
    </row>
    <row r="235" spans="5:11" ht="20.25">
      <c r="E235" s="6"/>
      <c r="K235" s="6"/>
    </row>
    <row r="236" spans="5:11" ht="20.25">
      <c r="E236" s="6"/>
      <c r="K236" s="6"/>
    </row>
    <row r="237" spans="5:11" ht="20.25">
      <c r="E237" s="6"/>
      <c r="K237" s="6"/>
    </row>
    <row r="238" spans="5:11" ht="20.25">
      <c r="E238" s="6"/>
      <c r="K238" s="6"/>
    </row>
    <row r="239" spans="5:11" ht="20.25">
      <c r="E239" s="6"/>
      <c r="K239" s="6"/>
    </row>
    <row r="240" spans="5:11" ht="20.25">
      <c r="E240" s="6"/>
      <c r="K240" s="6"/>
    </row>
    <row r="241" spans="5:11" ht="20.25">
      <c r="E241" s="6"/>
      <c r="K241" s="6"/>
    </row>
    <row r="242" spans="5:11" ht="20.25">
      <c r="E242" s="6"/>
      <c r="K242" s="6"/>
    </row>
    <row r="243" spans="5:11" ht="20.25">
      <c r="E243" s="6"/>
      <c r="K243" s="6"/>
    </row>
    <row r="244" spans="5:11" ht="20.25">
      <c r="E244" s="6"/>
      <c r="K244" s="6"/>
    </row>
    <row r="245" spans="5:11" ht="20.25">
      <c r="E245" s="6"/>
      <c r="K245" s="6"/>
    </row>
    <row r="246" spans="5:11" ht="20.25">
      <c r="E246" s="6"/>
      <c r="K246" s="6"/>
    </row>
    <row r="247" spans="5:11" ht="20.25">
      <c r="E247" s="6"/>
      <c r="K247" s="6"/>
    </row>
    <row r="248" spans="5:11" ht="20.25">
      <c r="E248" s="6"/>
      <c r="K248" s="6"/>
    </row>
    <row r="249" spans="5:11" ht="20.25">
      <c r="E249" s="6"/>
      <c r="K249" s="6"/>
    </row>
    <row r="250" spans="5:11" ht="20.25">
      <c r="E250" s="6"/>
      <c r="K250" s="6"/>
    </row>
    <row r="251" spans="5:11" ht="20.25">
      <c r="E251" s="6"/>
      <c r="K251" s="6"/>
    </row>
    <row r="252" spans="5:11" ht="20.25">
      <c r="E252" s="6"/>
      <c r="K252" s="6"/>
    </row>
    <row r="253" spans="5:11" ht="20.25">
      <c r="E253" s="6"/>
      <c r="K253" s="6"/>
    </row>
    <row r="254" spans="5:11" ht="20.25">
      <c r="E254" s="6"/>
      <c r="K254" s="6"/>
    </row>
    <row r="255" spans="5:11" ht="20.25">
      <c r="E255" s="6"/>
      <c r="K255" s="6"/>
    </row>
    <row r="256" spans="5:11" ht="20.25">
      <c r="E256" s="6"/>
      <c r="K256" s="6"/>
    </row>
    <row r="257" spans="5:11" ht="20.25">
      <c r="E257" s="6"/>
      <c r="K257" s="6"/>
    </row>
    <row r="258" spans="5:11" ht="20.25">
      <c r="E258" s="6"/>
      <c r="K258" s="6"/>
    </row>
    <row r="259" spans="5:11" ht="20.25">
      <c r="E259" s="6"/>
      <c r="K259" s="6"/>
    </row>
    <row r="260" spans="5:11" ht="20.25">
      <c r="E260" s="6"/>
      <c r="K260" s="6"/>
    </row>
    <row r="261" spans="5:11" ht="20.25">
      <c r="E261" s="6"/>
      <c r="K261" s="6"/>
    </row>
    <row r="262" spans="5:11" ht="20.25">
      <c r="E262" s="6"/>
      <c r="K262" s="6"/>
    </row>
    <row r="263" spans="5:11" ht="20.25">
      <c r="E263" s="6"/>
      <c r="K263" s="6"/>
    </row>
    <row r="264" spans="5:11" ht="20.25">
      <c r="E264" s="6"/>
      <c r="K264" s="6"/>
    </row>
    <row r="265" spans="5:11" ht="20.25">
      <c r="E265" s="6"/>
      <c r="K265" s="6"/>
    </row>
    <row r="266" spans="5:11" ht="20.25">
      <c r="E266" s="6"/>
      <c r="K266" s="6"/>
    </row>
    <row r="267" spans="5:11" ht="20.25">
      <c r="E267" s="6"/>
      <c r="K267" s="6"/>
    </row>
    <row r="268" spans="5:11" ht="20.25">
      <c r="E268" s="6"/>
      <c r="K268" s="6"/>
    </row>
    <row r="269" spans="5:11" ht="20.25">
      <c r="E269" s="6"/>
      <c r="K269" s="6"/>
    </row>
    <row r="270" spans="5:11" ht="20.25">
      <c r="E270" s="6"/>
      <c r="K270" s="6"/>
    </row>
    <row r="271" spans="5:11" ht="20.25">
      <c r="E271" s="6"/>
      <c r="K271" s="6"/>
    </row>
    <row r="272" spans="5:11" ht="20.25">
      <c r="E272" s="6"/>
      <c r="K272" s="6"/>
    </row>
    <row r="273" spans="5:11" ht="20.25">
      <c r="E273" s="6"/>
      <c r="K273" s="6"/>
    </row>
    <row r="274" spans="5:11" ht="20.25">
      <c r="E274" s="6"/>
      <c r="K274" s="6"/>
    </row>
    <row r="275" spans="5:11" ht="20.25">
      <c r="E275" s="6"/>
      <c r="K275" s="6"/>
    </row>
    <row r="276" spans="5:11" ht="20.25">
      <c r="E276" s="6"/>
      <c r="K276" s="6"/>
    </row>
    <row r="277" spans="5:11" ht="20.25">
      <c r="E277" s="6"/>
      <c r="K277" s="6"/>
    </row>
    <row r="278" spans="5:11" ht="20.25">
      <c r="E278" s="6"/>
      <c r="K278" s="6"/>
    </row>
    <row r="279" spans="5:11" ht="20.25">
      <c r="E279" s="6"/>
      <c r="K279" s="6"/>
    </row>
    <row r="280" spans="5:11" ht="20.25">
      <c r="E280" s="6"/>
      <c r="K280" s="6"/>
    </row>
    <row r="281" spans="5:11" ht="20.25">
      <c r="E281" s="6"/>
      <c r="K281" s="6"/>
    </row>
    <row r="282" spans="5:11" ht="20.25">
      <c r="E282" s="6"/>
      <c r="K282" s="6"/>
    </row>
    <row r="283" spans="5:11" ht="20.25">
      <c r="E283" s="6"/>
      <c r="K283" s="6"/>
    </row>
    <row r="284" spans="5:11" ht="20.25">
      <c r="E284" s="6"/>
      <c r="K284" s="6"/>
    </row>
    <row r="285" spans="5:11" ht="20.25">
      <c r="E285" s="6"/>
      <c r="K285" s="6"/>
    </row>
    <row r="286" spans="5:11" ht="20.25">
      <c r="E286" s="6"/>
      <c r="K286" s="6"/>
    </row>
    <row r="287" spans="5:11" ht="20.25">
      <c r="E287" s="6"/>
      <c r="K287" s="6"/>
    </row>
    <row r="288" spans="5:11" ht="20.25">
      <c r="E288" s="6"/>
      <c r="K288" s="6"/>
    </row>
    <row r="289" spans="5:11" ht="20.25">
      <c r="E289" s="6"/>
      <c r="K289" s="6"/>
    </row>
    <row r="290" spans="5:11" ht="20.25">
      <c r="E290" s="6"/>
      <c r="K290" s="6"/>
    </row>
    <row r="291" spans="5:11" ht="20.25">
      <c r="E291" s="6"/>
      <c r="K291" s="6"/>
    </row>
    <row r="292" spans="5:11" ht="20.25">
      <c r="E292" s="6"/>
      <c r="K292" s="6"/>
    </row>
    <row r="293" spans="5:11" ht="20.25">
      <c r="E293" s="6"/>
      <c r="K293" s="6"/>
    </row>
    <row r="294" spans="5:11" ht="20.25">
      <c r="E294" s="6"/>
      <c r="K294" s="6"/>
    </row>
    <row r="295" spans="5:11" ht="20.25">
      <c r="E295" s="6"/>
      <c r="K295" s="6"/>
    </row>
    <row r="296" spans="5:11" ht="20.25">
      <c r="E296" s="6"/>
      <c r="K296" s="6"/>
    </row>
    <row r="297" spans="5:11" ht="20.25">
      <c r="E297" s="6"/>
      <c r="K297" s="6"/>
    </row>
    <row r="298" spans="5:11" ht="20.25">
      <c r="E298" s="6"/>
      <c r="K298" s="6"/>
    </row>
    <row r="299" spans="5:11" ht="20.25">
      <c r="E299" s="6"/>
      <c r="K299" s="6"/>
    </row>
    <row r="300" spans="5:11" ht="20.25">
      <c r="E300" s="6"/>
      <c r="K300" s="6"/>
    </row>
    <row r="301" spans="5:11" ht="20.25">
      <c r="E301" s="6"/>
      <c r="K301" s="6"/>
    </row>
    <row r="302" spans="5:11" ht="20.25">
      <c r="E302" s="6"/>
      <c r="K302" s="6"/>
    </row>
    <row r="303" spans="5:11" ht="20.25">
      <c r="E303" s="6"/>
      <c r="K303" s="6"/>
    </row>
    <row r="304" spans="5:11" ht="20.25">
      <c r="E304" s="6"/>
      <c r="K304" s="6"/>
    </row>
    <row r="305" spans="5:11" ht="20.25">
      <c r="E305" s="6"/>
      <c r="K305" s="6"/>
    </row>
    <row r="306" spans="5:11" ht="20.25">
      <c r="E306" s="6"/>
      <c r="K306" s="6"/>
    </row>
    <row r="307" spans="5:11" ht="20.25">
      <c r="E307" s="6"/>
      <c r="K307" s="6"/>
    </row>
    <row r="308" spans="5:11" ht="20.25">
      <c r="E308" s="6"/>
      <c r="K308" s="6"/>
    </row>
    <row r="309" spans="5:11" ht="20.25">
      <c r="E309" s="6"/>
      <c r="K309" s="6"/>
    </row>
    <row r="310" spans="5:11" ht="20.25">
      <c r="E310" s="6"/>
      <c r="K310" s="6"/>
    </row>
    <row r="311" spans="5:11" ht="20.25">
      <c r="E311" s="6"/>
      <c r="K311" s="6"/>
    </row>
    <row r="312" spans="5:11" ht="20.25">
      <c r="E312" s="6"/>
      <c r="K312" s="6"/>
    </row>
    <row r="313" spans="5:11" ht="20.25">
      <c r="E313" s="6"/>
      <c r="K313" s="6"/>
    </row>
    <row r="314" spans="5:11" ht="20.25">
      <c r="E314" s="6"/>
      <c r="K314" s="6"/>
    </row>
    <row r="315" spans="5:11" ht="20.25">
      <c r="E315" s="6"/>
      <c r="K315" s="6"/>
    </row>
    <row r="316" spans="5:11" ht="20.25">
      <c r="E316" s="6"/>
      <c r="K316" s="6"/>
    </row>
    <row r="317" spans="5:11" ht="20.25">
      <c r="E317" s="6"/>
      <c r="K317" s="6"/>
    </row>
    <row r="318" spans="5:11" ht="20.25">
      <c r="E318" s="6"/>
      <c r="K318" s="6"/>
    </row>
    <row r="319" spans="5:11" ht="20.25">
      <c r="E319" s="6"/>
      <c r="K319" s="6"/>
    </row>
    <row r="320" spans="5:11" ht="20.25">
      <c r="E320" s="6"/>
      <c r="K320" s="6"/>
    </row>
    <row r="321" spans="5:11" ht="20.25">
      <c r="E321" s="6"/>
      <c r="K321" s="6"/>
    </row>
    <row r="322" spans="5:11" ht="20.25">
      <c r="E322" s="6"/>
      <c r="K322" s="6"/>
    </row>
    <row r="323" spans="5:11" ht="20.25">
      <c r="E323" s="6"/>
      <c r="K323" s="6"/>
    </row>
    <row r="324" spans="5:11" ht="20.25">
      <c r="E324" s="6"/>
      <c r="K324" s="6"/>
    </row>
    <row r="325" spans="5:11" ht="20.25">
      <c r="E325" s="6"/>
      <c r="K325" s="6"/>
    </row>
    <row r="326" spans="5:11" ht="20.25">
      <c r="E326" s="6"/>
      <c r="K326" s="6"/>
    </row>
    <row r="327" spans="5:11" ht="20.25">
      <c r="E327" s="6"/>
      <c r="K327" s="6"/>
    </row>
    <row r="328" spans="5:11" ht="20.25">
      <c r="E328" s="6"/>
      <c r="K328" s="6"/>
    </row>
    <row r="329" spans="5:11" ht="20.25">
      <c r="E329" s="6"/>
      <c r="K329" s="6"/>
    </row>
    <row r="330" spans="5:11" ht="20.25">
      <c r="E330" s="6"/>
      <c r="K330" s="6"/>
    </row>
    <row r="331" spans="5:11" ht="20.25">
      <c r="E331" s="6"/>
      <c r="K331" s="6"/>
    </row>
    <row r="332" spans="5:11" ht="20.25">
      <c r="E332" s="6"/>
      <c r="K332" s="6"/>
    </row>
    <row r="333" spans="5:11" ht="20.25">
      <c r="E333" s="6"/>
      <c r="K333" s="6"/>
    </row>
    <row r="334" spans="5:11" ht="20.25">
      <c r="E334" s="6"/>
      <c r="K334" s="6"/>
    </row>
    <row r="335" spans="5:11" ht="20.25">
      <c r="E335" s="6"/>
      <c r="K335" s="6"/>
    </row>
    <row r="336" spans="5:11" ht="20.25">
      <c r="E336" s="6"/>
      <c r="K336" s="6"/>
    </row>
    <row r="337" spans="5:11" ht="20.25">
      <c r="E337" s="6"/>
      <c r="K337" s="6"/>
    </row>
    <row r="338" spans="5:11" ht="20.25">
      <c r="E338" s="6"/>
      <c r="K338" s="6"/>
    </row>
    <row r="339" spans="5:11" ht="20.25">
      <c r="E339" s="6"/>
      <c r="K339" s="6"/>
    </row>
    <row r="340" spans="5:11" ht="20.25">
      <c r="E340" s="6"/>
      <c r="K340" s="6"/>
    </row>
    <row r="341" spans="5:11" ht="20.25">
      <c r="E341" s="6"/>
      <c r="K341" s="6"/>
    </row>
    <row r="342" spans="5:11" ht="20.25">
      <c r="E342" s="6"/>
      <c r="K342" s="6"/>
    </row>
    <row r="343" spans="5:11" ht="20.25">
      <c r="E343" s="6"/>
      <c r="K343" s="6"/>
    </row>
    <row r="344" spans="5:11" ht="20.25">
      <c r="E344" s="6"/>
      <c r="K344" s="6"/>
    </row>
    <row r="345" spans="5:11" ht="20.25">
      <c r="E345" s="6"/>
      <c r="K345" s="6"/>
    </row>
    <row r="346" spans="5:11" ht="20.25">
      <c r="E346" s="6"/>
      <c r="K346" s="6"/>
    </row>
    <row r="347" spans="5:11" ht="20.25">
      <c r="E347" s="6"/>
      <c r="K347" s="6"/>
    </row>
    <row r="348" spans="5:11" ht="20.25">
      <c r="E348" s="6"/>
      <c r="K348" s="6"/>
    </row>
    <row r="349" spans="5:11" ht="20.25">
      <c r="E349" s="6"/>
      <c r="K349" s="6"/>
    </row>
    <row r="350" spans="5:11" ht="20.25">
      <c r="E350" s="6"/>
      <c r="K350" s="6"/>
    </row>
    <row r="351" spans="5:11" ht="20.25">
      <c r="E351" s="6"/>
      <c r="K351" s="6"/>
    </row>
    <row r="352" spans="5:11" ht="20.25">
      <c r="E352" s="6"/>
      <c r="K352" s="6"/>
    </row>
    <row r="353" spans="5:11" ht="20.25">
      <c r="E353" s="6"/>
      <c r="K353" s="6"/>
    </row>
    <row r="354" spans="5:11" ht="20.25">
      <c r="E354" s="6"/>
      <c r="K354" s="6"/>
    </row>
    <row r="355" spans="5:11" ht="20.25">
      <c r="E355" s="6"/>
      <c r="K355" s="6"/>
    </row>
    <row r="356" spans="5:11" ht="20.25">
      <c r="E356" s="6"/>
      <c r="K356" s="6"/>
    </row>
    <row r="357" spans="5:11" ht="20.25">
      <c r="E357" s="6"/>
      <c r="K357" s="6"/>
    </row>
    <row r="358" spans="5:11" ht="20.25">
      <c r="E358" s="6"/>
      <c r="K358" s="6"/>
    </row>
    <row r="359" spans="5:11" ht="20.25">
      <c r="E359" s="6"/>
      <c r="K359" s="6"/>
    </row>
    <row r="360" spans="5:11" ht="20.25">
      <c r="E360" s="6"/>
      <c r="K360" s="6"/>
    </row>
    <row r="361" spans="5:11" ht="20.25">
      <c r="E361" s="6"/>
      <c r="K361" s="6"/>
    </row>
    <row r="362" spans="5:11" ht="20.25">
      <c r="E362" s="6"/>
      <c r="K362" s="6"/>
    </row>
    <row r="363" spans="5:11" ht="20.25">
      <c r="E363" s="6"/>
      <c r="K363" s="6"/>
    </row>
    <row r="364" spans="5:11" ht="20.25">
      <c r="E364" s="6"/>
      <c r="K364" s="6"/>
    </row>
    <row r="365" spans="5:11" ht="20.25">
      <c r="E365" s="6"/>
      <c r="K365" s="6"/>
    </row>
    <row r="366" spans="5:11" ht="20.25">
      <c r="E366" s="6"/>
      <c r="K366" s="6"/>
    </row>
    <row r="367" spans="5:11" ht="20.25">
      <c r="E367" s="6"/>
      <c r="K367" s="6"/>
    </row>
    <row r="368" spans="5:11" ht="20.25">
      <c r="E368" s="6"/>
      <c r="K368" s="6"/>
    </row>
    <row r="369" spans="5:11" ht="20.25">
      <c r="E369" s="6"/>
      <c r="K369" s="6"/>
    </row>
    <row r="370" spans="5:11" ht="20.25">
      <c r="E370" s="6"/>
      <c r="K370" s="6"/>
    </row>
    <row r="371" spans="5:11" ht="20.25">
      <c r="E371" s="6"/>
      <c r="K371" s="6"/>
    </row>
    <row r="372" spans="5:11" ht="20.25">
      <c r="E372" s="6"/>
      <c r="K372" s="6"/>
    </row>
    <row r="373" spans="5:11" ht="20.25">
      <c r="E373" s="6"/>
      <c r="K373" s="6"/>
    </row>
    <row r="374" spans="5:11" ht="20.25">
      <c r="E374" s="6"/>
      <c r="K374" s="6"/>
    </row>
    <row r="375" spans="5:11" ht="20.25">
      <c r="E375" s="6"/>
      <c r="K375" s="6"/>
    </row>
    <row r="376" spans="5:11" ht="20.25">
      <c r="E376" s="6"/>
      <c r="K376" s="6"/>
    </row>
    <row r="377" spans="5:11" ht="20.25">
      <c r="E377" s="6"/>
      <c r="K377" s="6"/>
    </row>
    <row r="378" spans="5:11" ht="20.25">
      <c r="E378" s="6"/>
      <c r="K378" s="6"/>
    </row>
    <row r="379" spans="5:11" ht="20.25">
      <c r="E379" s="6"/>
      <c r="K379" s="6"/>
    </row>
    <row r="380" spans="5:11" ht="20.25">
      <c r="E380" s="6"/>
      <c r="K380" s="6"/>
    </row>
    <row r="381" spans="5:11" ht="20.25">
      <c r="E381" s="6"/>
      <c r="K381" s="6"/>
    </row>
    <row r="382" spans="5:11" ht="20.25">
      <c r="E382" s="6"/>
      <c r="K382" s="6"/>
    </row>
    <row r="383" spans="5:11" ht="20.25">
      <c r="E383" s="6"/>
      <c r="K383" s="6"/>
    </row>
    <row r="384" spans="5:11" ht="20.25">
      <c r="E384" s="6"/>
      <c r="K384" s="6"/>
    </row>
    <row r="385" spans="5:11" ht="20.25">
      <c r="E385" s="6"/>
      <c r="K385" s="6"/>
    </row>
    <row r="386" spans="5:11" ht="20.25">
      <c r="E386" s="6"/>
      <c r="K386" s="6"/>
    </row>
    <row r="387" spans="5:11" ht="20.25">
      <c r="E387" s="6"/>
      <c r="K387" s="6"/>
    </row>
    <row r="388" spans="5:11" ht="20.25">
      <c r="E388" s="6"/>
      <c r="K388" s="6"/>
    </row>
    <row r="389" spans="5:11" ht="20.25">
      <c r="E389" s="6"/>
      <c r="K389" s="6"/>
    </row>
    <row r="390" spans="5:11" ht="20.25">
      <c r="E390" s="6"/>
      <c r="K390" s="6"/>
    </row>
    <row r="391" spans="5:11" ht="20.25">
      <c r="E391" s="6"/>
      <c r="K391" s="6"/>
    </row>
    <row r="392" spans="5:11" ht="20.25">
      <c r="E392" s="6"/>
      <c r="K392" s="6"/>
    </row>
    <row r="393" spans="5:11" ht="20.25">
      <c r="E393" s="6"/>
      <c r="K393" s="6"/>
    </row>
    <row r="394" spans="5:11" ht="20.25">
      <c r="E394" s="6"/>
      <c r="K394" s="6"/>
    </row>
    <row r="395" spans="5:11" ht="20.25">
      <c r="E395" s="6"/>
      <c r="K395" s="6"/>
    </row>
    <row r="396" spans="5:11" ht="20.25">
      <c r="E396" s="6"/>
      <c r="K396" s="6"/>
    </row>
    <row r="397" spans="5:11" ht="20.25">
      <c r="E397" s="6"/>
      <c r="K397" s="6"/>
    </row>
    <row r="398" spans="5:11" ht="20.25">
      <c r="E398" s="6"/>
      <c r="K398" s="6"/>
    </row>
    <row r="399" spans="5:11" ht="20.25">
      <c r="E399" s="6"/>
      <c r="K399" s="6"/>
    </row>
    <row r="400" spans="5:11" ht="20.25">
      <c r="E400" s="6"/>
      <c r="K400" s="6"/>
    </row>
    <row r="401" spans="5:11" ht="20.25">
      <c r="E401" s="6"/>
      <c r="K401" s="6"/>
    </row>
    <row r="402" spans="5:11" ht="20.25">
      <c r="E402" s="6"/>
      <c r="K402" s="6"/>
    </row>
    <row r="403" spans="5:11" ht="20.25">
      <c r="E403" s="6"/>
      <c r="K403" s="6"/>
    </row>
    <row r="404" spans="5:11" ht="20.25">
      <c r="E404" s="6"/>
      <c r="K404" s="6"/>
    </row>
    <row r="405" spans="5:11" ht="20.25">
      <c r="E405" s="6"/>
      <c r="K405" s="6"/>
    </row>
    <row r="406" spans="5:11" ht="20.25">
      <c r="E406" s="6"/>
      <c r="K406" s="6"/>
    </row>
    <row r="407" spans="5:11" ht="20.25">
      <c r="E407" s="6"/>
      <c r="K407" s="6"/>
    </row>
    <row r="408" spans="5:11" ht="20.25">
      <c r="E408" s="6"/>
      <c r="K408" s="6"/>
    </row>
    <row r="409" spans="5:11" ht="20.25">
      <c r="E409" s="6"/>
      <c r="K409" s="6"/>
    </row>
    <row r="410" spans="5:11" ht="20.25">
      <c r="E410" s="6"/>
      <c r="K410" s="6"/>
    </row>
    <row r="411" spans="5:11" ht="20.25">
      <c r="E411" s="6"/>
      <c r="K411" s="6"/>
    </row>
    <row r="412" spans="5:11" ht="20.25">
      <c r="E412" s="6"/>
      <c r="K412" s="6"/>
    </row>
    <row r="413" spans="5:11" ht="20.25">
      <c r="E413" s="6"/>
      <c r="K413" s="6"/>
    </row>
    <row r="414" spans="5:11" ht="20.25">
      <c r="E414" s="6"/>
      <c r="K414" s="6"/>
    </row>
    <row r="415" spans="5:11" ht="20.25">
      <c r="E415" s="6"/>
      <c r="K415" s="6"/>
    </row>
    <row r="416" spans="5:11" ht="20.25">
      <c r="E416" s="6"/>
      <c r="K416" s="6"/>
    </row>
    <row r="417" spans="5:11" ht="20.25">
      <c r="E417" s="6"/>
      <c r="K417" s="6"/>
    </row>
    <row r="418" spans="5:11" ht="20.25">
      <c r="E418" s="6"/>
      <c r="K418" s="6"/>
    </row>
    <row r="419" spans="5:11" ht="20.25">
      <c r="E419" s="6"/>
      <c r="K419" s="6"/>
    </row>
    <row r="420" spans="5:11" ht="20.25">
      <c r="E420" s="6"/>
      <c r="K420" s="6"/>
    </row>
    <row r="421" spans="5:11" ht="20.25">
      <c r="E421" s="6"/>
      <c r="K421" s="6"/>
    </row>
    <row r="422" spans="5:11" ht="20.25">
      <c r="E422" s="6"/>
      <c r="K422" s="6"/>
    </row>
    <row r="423" spans="5:11" ht="20.25">
      <c r="E423" s="6"/>
      <c r="K423" s="6"/>
    </row>
    <row r="424" spans="5:11" ht="20.25">
      <c r="E424" s="6"/>
      <c r="K424" s="6"/>
    </row>
    <row r="425" spans="5:11" ht="20.25">
      <c r="E425" s="6"/>
      <c r="K425" s="6"/>
    </row>
    <row r="426" spans="5:11" ht="20.25">
      <c r="E426" s="6"/>
      <c r="K426" s="6"/>
    </row>
    <row r="427" spans="5:11" ht="20.25">
      <c r="E427" s="6"/>
      <c r="K427" s="6"/>
    </row>
    <row r="428" spans="5:11" ht="20.25">
      <c r="E428" s="6"/>
      <c r="K428" s="6"/>
    </row>
    <row r="429" spans="5:11" ht="20.25">
      <c r="E429" s="6"/>
      <c r="K429" s="6"/>
    </row>
    <row r="430" spans="5:11" ht="20.25">
      <c r="E430" s="6"/>
      <c r="K430" s="6"/>
    </row>
    <row r="431" spans="5:11" ht="20.25">
      <c r="E431" s="6"/>
      <c r="K431" s="6"/>
    </row>
    <row r="432" spans="5:11" ht="20.25">
      <c r="E432" s="6"/>
      <c r="K432" s="6"/>
    </row>
    <row r="433" spans="5:11" ht="20.25">
      <c r="E433" s="6"/>
      <c r="K433" s="6"/>
    </row>
    <row r="434" spans="5:11" ht="20.25">
      <c r="E434" s="6"/>
      <c r="K434" s="6"/>
    </row>
    <row r="435" spans="5:11" ht="20.25">
      <c r="E435" s="6"/>
      <c r="K435" s="6"/>
    </row>
    <row r="436" spans="5:11" ht="20.25">
      <c r="E436" s="6"/>
      <c r="K436" s="6"/>
    </row>
    <row r="437" spans="5:11" ht="20.25">
      <c r="E437" s="6"/>
      <c r="K437" s="6"/>
    </row>
    <row r="438" spans="5:11" ht="20.25">
      <c r="E438" s="6"/>
      <c r="K438" s="6"/>
    </row>
    <row r="439" spans="5:11" ht="20.25">
      <c r="E439" s="6"/>
      <c r="K439" s="6"/>
    </row>
    <row r="440" spans="5:11" ht="20.25">
      <c r="E440" s="6"/>
      <c r="K440" s="6"/>
    </row>
    <row r="441" spans="5:11" ht="20.25">
      <c r="E441" s="6"/>
      <c r="K441" s="6"/>
    </row>
    <row r="442" spans="5:11" ht="20.25">
      <c r="E442" s="6"/>
      <c r="K442" s="6"/>
    </row>
    <row r="443" spans="5:11" ht="20.25">
      <c r="E443" s="6"/>
      <c r="K443" s="6"/>
    </row>
    <row r="444" spans="5:11" ht="20.25">
      <c r="E444" s="6"/>
      <c r="K444" s="6"/>
    </row>
    <row r="445" spans="5:11" ht="20.25">
      <c r="E445" s="6"/>
      <c r="K445" s="6"/>
    </row>
    <row r="446" spans="5:11" ht="20.25">
      <c r="E446" s="6"/>
      <c r="K446" s="6"/>
    </row>
    <row r="447" spans="5:11" ht="20.25">
      <c r="E447" s="6"/>
      <c r="K447" s="6"/>
    </row>
    <row r="448" spans="5:11" ht="20.25">
      <c r="E448" s="6"/>
      <c r="K448" s="6"/>
    </row>
    <row r="449" spans="5:11" ht="20.25">
      <c r="E449" s="6"/>
      <c r="K449" s="6"/>
    </row>
    <row r="450" spans="5:11" ht="20.25">
      <c r="E450" s="6"/>
      <c r="K450" s="6"/>
    </row>
    <row r="451" spans="5:11" ht="20.25">
      <c r="E451" s="6"/>
      <c r="K451" s="6"/>
    </row>
    <row r="452" spans="5:11" ht="20.25">
      <c r="E452" s="6"/>
      <c r="K452" s="6"/>
    </row>
    <row r="453" spans="5:11" ht="20.25">
      <c r="E453" s="6"/>
      <c r="K453" s="6"/>
    </row>
    <row r="454" spans="5:11" ht="20.25">
      <c r="E454" s="6"/>
      <c r="K454" s="6"/>
    </row>
    <row r="455" spans="5:11" ht="20.25">
      <c r="E455" s="6"/>
      <c r="K455" s="6"/>
    </row>
    <row r="456" spans="5:11" ht="20.25">
      <c r="E456" s="6"/>
      <c r="K456" s="6"/>
    </row>
    <row r="457" spans="5:11" ht="20.25">
      <c r="E457" s="6"/>
      <c r="K457" s="6"/>
    </row>
    <row r="458" spans="5:11" ht="20.25">
      <c r="E458" s="6"/>
      <c r="K458" s="6"/>
    </row>
    <row r="459" spans="5:11" ht="20.25">
      <c r="E459" s="6"/>
      <c r="K459" s="6"/>
    </row>
    <row r="460" spans="5:11" ht="20.25">
      <c r="E460" s="6"/>
      <c r="K460" s="6"/>
    </row>
    <row r="461" spans="5:11" ht="20.25">
      <c r="E461" s="6"/>
      <c r="K461" s="6"/>
    </row>
    <row r="462" spans="5:11" ht="20.25">
      <c r="E462" s="6"/>
      <c r="K462" s="6"/>
    </row>
    <row r="463" spans="5:11" ht="20.25">
      <c r="E463" s="6"/>
      <c r="K463" s="6"/>
    </row>
    <row r="464" spans="5:11" ht="20.25">
      <c r="E464" s="6"/>
      <c r="K464" s="6"/>
    </row>
    <row r="465" spans="5:11" ht="20.25">
      <c r="E465" s="6"/>
      <c r="K465" s="6"/>
    </row>
    <row r="466" spans="5:11" ht="20.25">
      <c r="E466" s="6"/>
      <c r="K466" s="6"/>
    </row>
    <row r="467" spans="5:11" ht="20.25">
      <c r="E467" s="6"/>
      <c r="K467" s="6"/>
    </row>
    <row r="468" spans="5:11" ht="20.25">
      <c r="E468" s="6"/>
      <c r="K468" s="6"/>
    </row>
    <row r="469" spans="5:11" ht="20.25">
      <c r="E469" s="6"/>
      <c r="K469" s="6"/>
    </row>
    <row r="470" spans="5:11" ht="20.25">
      <c r="E470" s="6"/>
      <c r="K470" s="6"/>
    </row>
    <row r="471" spans="5:11" ht="20.25">
      <c r="E471" s="6"/>
      <c r="K471" s="6"/>
    </row>
    <row r="472" spans="5:11" ht="20.25">
      <c r="E472" s="6"/>
      <c r="K472" s="6"/>
    </row>
    <row r="473" spans="5:11" ht="20.25">
      <c r="E473" s="6"/>
      <c r="K473" s="6"/>
    </row>
    <row r="474" spans="5:11" ht="20.25">
      <c r="E474" s="6"/>
      <c r="K474" s="6"/>
    </row>
    <row r="475" spans="5:11" ht="20.25">
      <c r="E475" s="6"/>
      <c r="K475" s="6"/>
    </row>
    <row r="476" spans="5:11" ht="20.25">
      <c r="E476" s="6"/>
      <c r="K476" s="6"/>
    </row>
    <row r="477" spans="5:11" ht="20.25">
      <c r="E477" s="6"/>
      <c r="K477" s="6"/>
    </row>
    <row r="478" spans="5:11" ht="20.25">
      <c r="E478" s="6"/>
      <c r="K478" s="6"/>
    </row>
    <row r="479" spans="5:11" ht="20.25">
      <c r="E479" s="6"/>
      <c r="K479" s="6"/>
    </row>
    <row r="480" spans="5:11" ht="20.25">
      <c r="E480" s="6"/>
      <c r="K480" s="6"/>
    </row>
    <row r="481" spans="5:11" ht="20.25">
      <c r="E481" s="6"/>
      <c r="K481" s="6"/>
    </row>
    <row r="482" spans="5:11" ht="20.25">
      <c r="E482" s="6"/>
      <c r="K482" s="6"/>
    </row>
    <row r="483" spans="5:11" ht="20.25">
      <c r="E483" s="6"/>
      <c r="K483" s="6"/>
    </row>
    <row r="484" spans="5:11" ht="20.25">
      <c r="E484" s="6"/>
      <c r="K484" s="6"/>
    </row>
    <row r="485" spans="5:11" ht="20.25">
      <c r="E485" s="6"/>
      <c r="K485" s="6"/>
    </row>
    <row r="486" spans="5:11" ht="20.25">
      <c r="E486" s="6"/>
      <c r="K486" s="6"/>
    </row>
    <row r="487" spans="5:11" ht="20.25">
      <c r="E487" s="6"/>
      <c r="K487" s="6"/>
    </row>
    <row r="488" spans="5:11" ht="20.25">
      <c r="E488" s="6"/>
      <c r="K488" s="6"/>
    </row>
    <row r="489" spans="5:11" ht="20.25">
      <c r="E489" s="6"/>
      <c r="K489" s="6"/>
    </row>
    <row r="490" spans="5:11" ht="20.25">
      <c r="E490" s="6"/>
      <c r="K490" s="6"/>
    </row>
    <row r="491" spans="5:11" ht="20.25">
      <c r="E491" s="6"/>
      <c r="K491" s="6"/>
    </row>
    <row r="492" spans="5:11" ht="20.25">
      <c r="E492" s="6"/>
      <c r="K492" s="6"/>
    </row>
    <row r="493" spans="5:11" ht="20.25">
      <c r="E493" s="6"/>
      <c r="K493" s="6"/>
    </row>
    <row r="494" spans="5:11" ht="20.25">
      <c r="E494" s="6"/>
      <c r="K494" s="6"/>
    </row>
    <row r="495" spans="5:11" ht="20.25">
      <c r="E495" s="6"/>
      <c r="K495" s="6"/>
    </row>
    <row r="496" spans="5:11" ht="20.25">
      <c r="E496" s="6"/>
      <c r="K496" s="6"/>
    </row>
    <row r="497" spans="5:11" ht="20.25">
      <c r="E497" s="6"/>
      <c r="K497" s="6"/>
    </row>
    <row r="498" spans="5:11" ht="20.25">
      <c r="E498" s="6"/>
      <c r="K498" s="6"/>
    </row>
    <row r="499" spans="5:11" ht="20.25">
      <c r="E499" s="6"/>
      <c r="K499" s="6"/>
    </row>
    <row r="500" spans="5:11" ht="20.25">
      <c r="E500" s="6"/>
      <c r="K500" s="6"/>
    </row>
    <row r="501" spans="5:11" ht="20.25">
      <c r="E501" s="6"/>
      <c r="K501" s="6"/>
    </row>
    <row r="502" spans="5:11" ht="20.25">
      <c r="E502" s="6"/>
      <c r="K502" s="6"/>
    </row>
    <row r="503" spans="5:11" ht="20.25">
      <c r="E503" s="6"/>
      <c r="K503" s="6"/>
    </row>
    <row r="504" spans="5:11" ht="20.25">
      <c r="E504" s="6"/>
      <c r="K504" s="6"/>
    </row>
    <row r="505" spans="5:11" ht="20.25">
      <c r="E505" s="6"/>
      <c r="K505" s="6"/>
    </row>
    <row r="506" spans="5:11" ht="20.25">
      <c r="E506" s="6"/>
      <c r="K506" s="6"/>
    </row>
    <row r="507" spans="5:11" ht="20.25">
      <c r="E507" s="6"/>
      <c r="K507" s="6"/>
    </row>
    <row r="508" spans="5:11" ht="20.25">
      <c r="E508" s="6"/>
      <c r="K508" s="6"/>
    </row>
    <row r="509" spans="5:11" ht="20.25">
      <c r="E509" s="6"/>
      <c r="K509" s="6"/>
    </row>
    <row r="510" spans="5:11" ht="20.25">
      <c r="E510" s="6"/>
      <c r="K510" s="6"/>
    </row>
    <row r="511" spans="5:11" ht="20.25">
      <c r="E511" s="6"/>
      <c r="K511" s="6"/>
    </row>
    <row r="512" spans="5:11" ht="20.25">
      <c r="E512" s="6"/>
      <c r="K512" s="6"/>
    </row>
    <row r="513" spans="5:11" ht="20.25">
      <c r="E513" s="6"/>
      <c r="K513" s="6"/>
    </row>
    <row r="514" spans="5:11" ht="20.25">
      <c r="E514" s="6"/>
      <c r="K514" s="6"/>
    </row>
    <row r="515" spans="5:11" ht="20.25">
      <c r="E515" s="6"/>
      <c r="K515" s="6"/>
    </row>
    <row r="516" spans="5:11" ht="20.25">
      <c r="E516" s="6"/>
      <c r="K516" s="6"/>
    </row>
    <row r="517" spans="5:11" ht="20.25">
      <c r="E517" s="6"/>
      <c r="K517" s="6"/>
    </row>
    <row r="518" spans="5:11" ht="20.25">
      <c r="E518" s="6"/>
      <c r="K518" s="6"/>
    </row>
    <row r="519" spans="5:11" ht="20.25">
      <c r="E519" s="6"/>
      <c r="K519" s="6"/>
    </row>
    <row r="520" spans="5:11" ht="20.25">
      <c r="E520" s="6"/>
      <c r="K520" s="6"/>
    </row>
    <row r="521" spans="5:11" ht="20.25">
      <c r="E521" s="6"/>
      <c r="K521" s="6"/>
    </row>
    <row r="522" spans="5:11" ht="20.25">
      <c r="E522" s="6"/>
      <c r="K522" s="6"/>
    </row>
    <row r="523" spans="5:11" ht="20.25">
      <c r="E523" s="6"/>
      <c r="K523" s="6"/>
    </row>
    <row r="524" spans="5:11" ht="20.25">
      <c r="E524" s="6"/>
      <c r="K524" s="6"/>
    </row>
    <row r="525" spans="5:11" ht="20.25">
      <c r="E525" s="6"/>
      <c r="K525" s="6"/>
    </row>
    <row r="526" spans="5:11" ht="20.25">
      <c r="E526" s="6"/>
      <c r="K526" s="6"/>
    </row>
    <row r="527" spans="5:11" ht="20.25">
      <c r="E527" s="6"/>
      <c r="K527" s="6"/>
    </row>
    <row r="528" spans="5:11" ht="20.25">
      <c r="E528" s="6"/>
      <c r="K528" s="6"/>
    </row>
    <row r="529" spans="5:11" ht="20.25">
      <c r="E529" s="6"/>
      <c r="K529" s="6"/>
    </row>
    <row r="530" spans="5:11" ht="20.25">
      <c r="E530" s="6"/>
      <c r="K530" s="6"/>
    </row>
    <row r="531" spans="5:11" ht="20.25">
      <c r="E531" s="6"/>
      <c r="K531" s="6"/>
    </row>
    <row r="532" spans="5:11" ht="20.25">
      <c r="E532" s="6"/>
      <c r="K532" s="6"/>
    </row>
    <row r="533" spans="5:11" ht="20.25">
      <c r="E533" s="6"/>
      <c r="K533" s="6"/>
    </row>
    <row r="534" spans="5:11" ht="20.25">
      <c r="E534" s="6"/>
      <c r="K534" s="6"/>
    </row>
    <row r="535" spans="5:11" ht="20.25">
      <c r="E535" s="6"/>
      <c r="K535" s="6"/>
    </row>
    <row r="536" spans="5:11" ht="20.25">
      <c r="E536" s="6"/>
      <c r="K536" s="6"/>
    </row>
    <row r="537" spans="5:11" ht="20.25">
      <c r="E537" s="6"/>
      <c r="K537" s="6"/>
    </row>
    <row r="538" spans="5:11" ht="20.25">
      <c r="E538" s="6"/>
      <c r="K538" s="6"/>
    </row>
    <row r="539" spans="5:11" ht="20.25">
      <c r="E539" s="6"/>
      <c r="K539" s="6"/>
    </row>
    <row r="540" spans="5:11" ht="20.25">
      <c r="E540" s="6"/>
      <c r="K540" s="6"/>
    </row>
    <row r="541" spans="5:11" ht="20.25">
      <c r="E541" s="6"/>
      <c r="K541" s="6"/>
    </row>
    <row r="542" spans="5:11" ht="20.25">
      <c r="E542" s="6"/>
      <c r="K542" s="6"/>
    </row>
    <row r="543" spans="5:11" ht="20.25">
      <c r="E543" s="6"/>
      <c r="K543" s="6"/>
    </row>
    <row r="544" spans="5:11" ht="20.25">
      <c r="E544" s="6"/>
      <c r="K544" s="6"/>
    </row>
    <row r="545" spans="5:11" ht="20.25">
      <c r="E545" s="6"/>
      <c r="K545" s="6"/>
    </row>
    <row r="546" spans="5:11" ht="20.25">
      <c r="E546" s="6"/>
      <c r="K546" s="6"/>
    </row>
    <row r="547" spans="5:11" ht="20.25">
      <c r="E547" s="6"/>
      <c r="K547" s="6"/>
    </row>
    <row r="548" spans="5:11" ht="20.25">
      <c r="E548" s="6"/>
      <c r="K548" s="6"/>
    </row>
    <row r="549" spans="5:11" ht="20.25">
      <c r="E549" s="6"/>
      <c r="K549" s="6"/>
    </row>
    <row r="550" spans="5:11" ht="20.25">
      <c r="E550" s="6"/>
      <c r="K550" s="6"/>
    </row>
    <row r="551" spans="5:11" ht="20.25">
      <c r="E551" s="6"/>
      <c r="K551" s="6"/>
    </row>
    <row r="552" spans="5:11" ht="20.25">
      <c r="E552" s="6"/>
      <c r="K552" s="6"/>
    </row>
    <row r="553" spans="5:11" ht="20.25">
      <c r="E553" s="6"/>
      <c r="K553" s="6"/>
    </row>
    <row r="554" spans="5:11" ht="20.25">
      <c r="E554" s="6"/>
      <c r="K554" s="6"/>
    </row>
    <row r="555" spans="5:11" ht="20.25">
      <c r="E555" s="6"/>
      <c r="K555" s="6"/>
    </row>
    <row r="556" spans="5:11" ht="20.25">
      <c r="E556" s="6"/>
      <c r="K556" s="6"/>
    </row>
    <row r="557" spans="5:11" ht="20.25">
      <c r="E557" s="6"/>
      <c r="K557" s="6"/>
    </row>
    <row r="558" spans="5:11" ht="20.25">
      <c r="E558" s="6"/>
      <c r="K558" s="6"/>
    </row>
    <row r="559" spans="5:11" ht="20.25">
      <c r="E559" s="6"/>
      <c r="K559" s="6"/>
    </row>
    <row r="560" spans="5:11" ht="20.25">
      <c r="E560" s="6"/>
      <c r="K560" s="6"/>
    </row>
    <row r="561" spans="5:11" ht="20.25">
      <c r="E561" s="6"/>
      <c r="K561" s="6"/>
    </row>
    <row r="562" spans="5:11" ht="20.25">
      <c r="E562" s="6"/>
      <c r="K562" s="6"/>
    </row>
    <row r="563" spans="5:11" ht="20.25">
      <c r="E563" s="6"/>
      <c r="K563" s="6"/>
    </row>
    <row r="564" spans="5:11" ht="20.25">
      <c r="E564" s="6"/>
      <c r="K564" s="6"/>
    </row>
    <row r="565" spans="5:11" ht="20.25">
      <c r="E565" s="6"/>
      <c r="K565" s="6"/>
    </row>
    <row r="566" spans="5:11" ht="20.25">
      <c r="E566" s="6"/>
      <c r="K566" s="6"/>
    </row>
    <row r="567" spans="5:11" ht="20.25">
      <c r="E567" s="6"/>
      <c r="K567" s="6"/>
    </row>
    <row r="568" spans="5:11" ht="20.25">
      <c r="E568" s="6"/>
      <c r="K568" s="6"/>
    </row>
    <row r="569" spans="5:11" ht="20.25">
      <c r="E569" s="6"/>
      <c r="K569" s="6"/>
    </row>
    <row r="570" spans="5:11" ht="20.25">
      <c r="E570" s="6"/>
      <c r="K570" s="6"/>
    </row>
    <row r="571" spans="5:11" ht="20.25">
      <c r="E571" s="6"/>
      <c r="K571" s="6"/>
    </row>
    <row r="572" spans="5:11" ht="20.25">
      <c r="E572" s="6"/>
      <c r="K572" s="6"/>
    </row>
    <row r="573" spans="5:11" ht="20.25">
      <c r="E573" s="6"/>
      <c r="K573" s="6"/>
    </row>
    <row r="574" spans="5:11" ht="20.25">
      <c r="E574" s="6"/>
      <c r="K574" s="6"/>
    </row>
    <row r="575" spans="5:11" ht="20.25">
      <c r="E575" s="6"/>
      <c r="K575" s="6"/>
    </row>
    <row r="576" spans="5:11" ht="20.25">
      <c r="E576" s="6"/>
      <c r="K576" s="6"/>
    </row>
    <row r="577" spans="5:11" ht="20.25">
      <c r="E577" s="6"/>
      <c r="K577" s="6"/>
    </row>
    <row r="578" spans="5:11" ht="20.25">
      <c r="E578" s="6"/>
      <c r="K578" s="6"/>
    </row>
    <row r="579" spans="5:11" ht="20.25">
      <c r="E579" s="6"/>
      <c r="K579" s="6"/>
    </row>
    <row r="580" spans="5:11" ht="20.25">
      <c r="E580" s="6"/>
      <c r="K580" s="6"/>
    </row>
    <row r="581" spans="5:11" ht="20.25">
      <c r="E581" s="6"/>
      <c r="K581" s="6"/>
    </row>
    <row r="582" spans="5:11" ht="20.25">
      <c r="E582" s="6"/>
      <c r="K582" s="6"/>
    </row>
    <row r="583" spans="5:11" ht="20.25">
      <c r="E583" s="6"/>
      <c r="K583" s="6"/>
    </row>
    <row r="584" spans="5:11" ht="20.25">
      <c r="E584" s="6"/>
      <c r="K584" s="6"/>
    </row>
    <row r="585" spans="5:11" ht="20.25">
      <c r="E585" s="6"/>
      <c r="K585" s="6"/>
    </row>
    <row r="586" spans="5:11" ht="20.25">
      <c r="E586" s="6"/>
      <c r="K586" s="6"/>
    </row>
    <row r="587" spans="5:11" ht="20.25">
      <c r="E587" s="6"/>
      <c r="K587" s="6"/>
    </row>
    <row r="588" spans="5:11" ht="20.25">
      <c r="E588" s="6"/>
      <c r="K588" s="6"/>
    </row>
    <row r="589" spans="5:11" ht="20.25">
      <c r="E589" s="6"/>
      <c r="K589" s="6"/>
    </row>
    <row r="590" spans="5:11" ht="20.25">
      <c r="E590" s="6"/>
      <c r="K590" s="6"/>
    </row>
    <row r="591" spans="5:11" ht="20.25">
      <c r="E591" s="6"/>
      <c r="K591" s="6"/>
    </row>
    <row r="592" spans="5:11" ht="20.25">
      <c r="E592" s="6"/>
      <c r="K592" s="6"/>
    </row>
    <row r="593" spans="5:11" ht="20.25">
      <c r="E593" s="6"/>
      <c r="K593" s="6"/>
    </row>
    <row r="594" spans="5:11" ht="20.25">
      <c r="E594" s="6"/>
      <c r="K594" s="6"/>
    </row>
    <row r="595" spans="5:11" ht="20.25">
      <c r="E595" s="6"/>
      <c r="K595" s="6"/>
    </row>
    <row r="596" spans="5:11" ht="20.25">
      <c r="E596" s="6"/>
      <c r="K596" s="6"/>
    </row>
    <row r="597" spans="5:11" ht="20.25">
      <c r="E597" s="6"/>
      <c r="K597" s="6"/>
    </row>
    <row r="598" spans="5:11" ht="20.25">
      <c r="E598" s="6"/>
      <c r="K598" s="6"/>
    </row>
    <row r="599" spans="5:11" ht="20.25">
      <c r="E599" s="6"/>
      <c r="K599" s="6"/>
    </row>
    <row r="600" spans="5:11" ht="20.25">
      <c r="E600" s="6"/>
      <c r="K600" s="6"/>
    </row>
    <row r="601" spans="5:11" ht="20.25">
      <c r="E601" s="6"/>
      <c r="K601" s="6"/>
    </row>
    <row r="602" spans="5:11" ht="20.25">
      <c r="E602" s="6"/>
      <c r="K602" s="6"/>
    </row>
    <row r="603" spans="5:11" ht="20.25">
      <c r="E603" s="6"/>
      <c r="K603" s="6"/>
    </row>
    <row r="604" spans="5:11" ht="20.25">
      <c r="E604" s="6"/>
      <c r="K604" s="6"/>
    </row>
    <row r="605" spans="5:11" ht="20.25">
      <c r="E605" s="6"/>
      <c r="K605" s="6"/>
    </row>
    <row r="606" spans="5:11" ht="20.25">
      <c r="E606" s="6"/>
      <c r="K606" s="6"/>
    </row>
    <row r="607" spans="5:11" ht="20.25">
      <c r="E607" s="6"/>
      <c r="K607" s="6"/>
    </row>
    <row r="608" spans="5:11" ht="20.25">
      <c r="E608" s="6"/>
      <c r="K608" s="6"/>
    </row>
    <row r="609" spans="5:11" ht="20.25">
      <c r="E609" s="6"/>
      <c r="K609" s="6"/>
    </row>
    <row r="610" spans="5:11" ht="20.25">
      <c r="E610" s="6"/>
      <c r="K610" s="6"/>
    </row>
    <row r="611" spans="5:11" ht="20.25">
      <c r="E611" s="6"/>
      <c r="K611" s="6"/>
    </row>
    <row r="612" spans="5:11" ht="20.25">
      <c r="E612" s="6"/>
      <c r="K612" s="6"/>
    </row>
    <row r="613" spans="5:11" ht="20.25">
      <c r="E613" s="6"/>
      <c r="K613" s="6"/>
    </row>
    <row r="614" spans="5:11" ht="20.25">
      <c r="E614" s="6"/>
      <c r="K614" s="6"/>
    </row>
    <row r="615" spans="5:11" ht="20.25">
      <c r="E615" s="6"/>
      <c r="K615" s="6"/>
    </row>
    <row r="616" spans="5:11" ht="20.25">
      <c r="E616" s="6"/>
      <c r="K616" s="6"/>
    </row>
    <row r="617" spans="5:11" ht="20.25">
      <c r="E617" s="6"/>
      <c r="K617" s="6"/>
    </row>
    <row r="618" spans="5:11" ht="20.25">
      <c r="E618" s="6"/>
      <c r="K618" s="6"/>
    </row>
    <row r="619" spans="5:11" ht="20.25">
      <c r="E619" s="6"/>
      <c r="K619" s="6"/>
    </row>
    <row r="620" spans="5:11" ht="20.25">
      <c r="E620" s="6"/>
      <c r="K620" s="6"/>
    </row>
    <row r="621" spans="5:11" ht="20.25">
      <c r="E621" s="6"/>
      <c r="K621" s="6"/>
    </row>
    <row r="622" spans="5:11" ht="20.25">
      <c r="E622" s="6"/>
      <c r="K622" s="6"/>
    </row>
    <row r="623" spans="5:11" ht="20.25">
      <c r="E623" s="6"/>
      <c r="K623" s="6"/>
    </row>
    <row r="624" spans="5:11" ht="20.25">
      <c r="E624" s="6"/>
      <c r="K624" s="6"/>
    </row>
    <row r="625" spans="5:11" ht="20.25">
      <c r="E625" s="6"/>
      <c r="K625" s="6"/>
    </row>
    <row r="626" spans="5:11" ht="20.25">
      <c r="E626" s="6"/>
      <c r="K626" s="6"/>
    </row>
    <row r="627" spans="5:11" ht="20.25">
      <c r="E627" s="6"/>
      <c r="K627" s="6"/>
    </row>
    <row r="628" spans="5:11" ht="20.25">
      <c r="E628" s="6"/>
      <c r="K628" s="6"/>
    </row>
    <row r="629" spans="5:11" ht="20.25">
      <c r="E629" s="6"/>
      <c r="K629" s="6"/>
    </row>
    <row r="630" spans="5:11" ht="20.25">
      <c r="E630" s="6"/>
      <c r="K630" s="6"/>
    </row>
    <row r="631" spans="5:11" ht="20.25">
      <c r="E631" s="6"/>
      <c r="K631" s="6"/>
    </row>
    <row r="632" spans="5:11" ht="20.25">
      <c r="E632" s="6"/>
      <c r="K632" s="6"/>
    </row>
    <row r="633" spans="5:11" ht="20.25">
      <c r="E633" s="6"/>
      <c r="K633" s="6"/>
    </row>
    <row r="634" spans="5:11" ht="20.25">
      <c r="E634" s="6"/>
      <c r="K634" s="6"/>
    </row>
    <row r="635" spans="5:11" ht="20.25">
      <c r="E635" s="6"/>
      <c r="K635" s="6"/>
    </row>
    <row r="636" spans="5:11" ht="20.25">
      <c r="E636" s="6"/>
      <c r="K636" s="6"/>
    </row>
    <row r="637" spans="5:11" ht="20.25">
      <c r="E637" s="6"/>
      <c r="K637" s="6"/>
    </row>
    <row r="638" spans="5:11" ht="20.25">
      <c r="E638" s="6"/>
      <c r="K638" s="6"/>
    </row>
    <row r="639" spans="5:11" ht="20.25">
      <c r="E639" s="6"/>
      <c r="K639" s="6"/>
    </row>
    <row r="640" spans="5:11" ht="20.25">
      <c r="E640" s="6"/>
      <c r="K640" s="6"/>
    </row>
    <row r="641" spans="5:11" ht="20.25">
      <c r="E641" s="6"/>
      <c r="K641" s="6"/>
    </row>
    <row r="642" spans="5:11" ht="20.25">
      <c r="E642" s="6"/>
      <c r="K642" s="6"/>
    </row>
    <row r="643" spans="5:11" ht="20.25">
      <c r="E643" s="6"/>
      <c r="K643" s="6"/>
    </row>
    <row r="644" spans="5:11" ht="20.25">
      <c r="E644" s="6"/>
      <c r="K644" s="6"/>
    </row>
    <row r="645" spans="5:11" ht="20.25">
      <c r="E645" s="6"/>
      <c r="K645" s="6"/>
    </row>
    <row r="646" spans="5:11" ht="20.25">
      <c r="E646" s="6"/>
      <c r="K646" s="6"/>
    </row>
    <row r="647" spans="5:11" ht="20.25">
      <c r="E647" s="6"/>
      <c r="K647" s="6"/>
    </row>
    <row r="648" spans="5:11" ht="20.25">
      <c r="E648" s="6"/>
      <c r="K648" s="6"/>
    </row>
    <row r="649" spans="5:11" ht="20.25">
      <c r="E649" s="6"/>
      <c r="K649" s="6"/>
    </row>
    <row r="650" spans="5:11" ht="20.25">
      <c r="E650" s="6"/>
      <c r="K650" s="6"/>
    </row>
    <row r="651" spans="5:11" ht="20.25">
      <c r="E651" s="6"/>
      <c r="K651" s="6"/>
    </row>
    <row r="652" spans="5:11" ht="20.25">
      <c r="E652" s="6"/>
      <c r="K652" s="6"/>
    </row>
    <row r="653" spans="5:11" ht="20.25">
      <c r="E653" s="6"/>
      <c r="K653" s="6"/>
    </row>
    <row r="654" spans="5:11" ht="20.25">
      <c r="E654" s="6"/>
      <c r="K654" s="6"/>
    </row>
    <row r="655" spans="5:11" ht="20.25">
      <c r="E655" s="6"/>
      <c r="K655" s="6"/>
    </row>
    <row r="656" spans="5:11" ht="20.25">
      <c r="E656" s="6"/>
      <c r="K656" s="6"/>
    </row>
    <row r="657" spans="5:11" ht="20.25">
      <c r="E657" s="6"/>
      <c r="K657" s="6"/>
    </row>
    <row r="658" spans="5:11" ht="20.25">
      <c r="E658" s="6"/>
      <c r="K658" s="6"/>
    </row>
    <row r="659" spans="5:11" ht="20.25">
      <c r="E659" s="6"/>
      <c r="K659" s="6"/>
    </row>
    <row r="660" spans="5:11" ht="20.25">
      <c r="E660" s="6"/>
      <c r="K660" s="6"/>
    </row>
    <row r="661" spans="5:11" ht="20.25">
      <c r="E661" s="6"/>
      <c r="K661" s="6"/>
    </row>
    <row r="662" spans="5:11" ht="20.25">
      <c r="E662" s="6"/>
      <c r="K662" s="6"/>
    </row>
    <row r="663" spans="5:11" ht="20.25">
      <c r="E663" s="6"/>
      <c r="K663" s="6"/>
    </row>
    <row r="664" spans="5:11" ht="20.25">
      <c r="E664" s="6"/>
      <c r="K664" s="6"/>
    </row>
    <row r="665" spans="5:11" ht="20.25">
      <c r="E665" s="6"/>
      <c r="K665" s="6"/>
    </row>
    <row r="666" spans="5:11" ht="20.25">
      <c r="E666" s="6"/>
      <c r="K666" s="6"/>
    </row>
    <row r="667" spans="5:11" ht="20.25">
      <c r="E667" s="6"/>
      <c r="K667" s="6"/>
    </row>
    <row r="668" spans="5:11" ht="20.25">
      <c r="E668" s="6"/>
      <c r="K668" s="6"/>
    </row>
    <row r="669" spans="5:11" ht="20.25">
      <c r="E669" s="6"/>
      <c r="K669" s="6"/>
    </row>
    <row r="670" spans="5:11" ht="20.25">
      <c r="E670" s="6"/>
      <c r="K670" s="6"/>
    </row>
    <row r="671" spans="5:11" ht="20.25">
      <c r="E671" s="6"/>
      <c r="K671" s="6"/>
    </row>
    <row r="672" spans="5:11" ht="20.25">
      <c r="E672" s="6"/>
      <c r="K672" s="6"/>
    </row>
    <row r="673" spans="5:11" ht="20.25">
      <c r="E673" s="6"/>
      <c r="K673" s="6"/>
    </row>
    <row r="674" spans="5:11" ht="20.25">
      <c r="E674" s="6"/>
      <c r="K674" s="6"/>
    </row>
    <row r="675" spans="5:11" ht="20.25">
      <c r="E675" s="6"/>
      <c r="K675" s="6"/>
    </row>
    <row r="676" spans="5:11" ht="20.25">
      <c r="E676" s="6"/>
      <c r="K676" s="6"/>
    </row>
    <row r="677" spans="5:11" ht="20.25">
      <c r="E677" s="6"/>
      <c r="K677" s="6"/>
    </row>
    <row r="678" spans="5:11" ht="20.25">
      <c r="E678" s="6"/>
      <c r="K678" s="6"/>
    </row>
    <row r="679" spans="5:11" ht="20.25">
      <c r="E679" s="6"/>
      <c r="K679" s="6"/>
    </row>
    <row r="680" spans="5:11" ht="20.25">
      <c r="E680" s="6"/>
      <c r="K680" s="6"/>
    </row>
    <row r="681" spans="5:11" ht="20.25">
      <c r="E681" s="6"/>
      <c r="K681" s="6"/>
    </row>
    <row r="682" spans="5:11" ht="20.25">
      <c r="E682" s="6"/>
      <c r="K682" s="6"/>
    </row>
    <row r="683" spans="5:11" ht="20.25">
      <c r="E683" s="6"/>
      <c r="K683" s="6"/>
    </row>
    <row r="684" spans="5:11" ht="20.25">
      <c r="E684" s="6"/>
      <c r="K684" s="6"/>
    </row>
    <row r="685" spans="5:11" ht="20.25">
      <c r="E685" s="6"/>
      <c r="K685" s="6"/>
    </row>
    <row r="686" spans="5:11" ht="20.25">
      <c r="E686" s="6"/>
      <c r="K686" s="6"/>
    </row>
    <row r="687" spans="5:11" ht="20.25">
      <c r="E687" s="6"/>
      <c r="K687" s="6"/>
    </row>
    <row r="688" spans="5:11" ht="20.25">
      <c r="E688" s="6"/>
      <c r="K688" s="6"/>
    </row>
    <row r="689" spans="5:11" ht="20.25">
      <c r="E689" s="6"/>
      <c r="K689" s="6"/>
    </row>
    <row r="690" spans="5:11" ht="20.25">
      <c r="E690" s="6"/>
      <c r="K690" s="6"/>
    </row>
    <row r="691" spans="5:11" ht="20.25">
      <c r="E691" s="6"/>
      <c r="K691" s="6"/>
    </row>
    <row r="692" spans="5:11" ht="20.25">
      <c r="E692" s="6"/>
      <c r="K692" s="6"/>
    </row>
    <row r="693" spans="5:11" ht="20.25">
      <c r="E693" s="6"/>
      <c r="K693" s="6"/>
    </row>
    <row r="694" spans="5:11" ht="20.25">
      <c r="E694" s="6"/>
      <c r="K694" s="6"/>
    </row>
    <row r="695" spans="5:11" ht="20.25">
      <c r="E695" s="6"/>
      <c r="K695" s="6"/>
    </row>
    <row r="696" spans="5:11" ht="20.25">
      <c r="E696" s="6"/>
      <c r="K696" s="6"/>
    </row>
    <row r="697" spans="5:11" ht="20.25">
      <c r="E697" s="6"/>
      <c r="K697" s="6"/>
    </row>
    <row r="698" spans="5:11" ht="20.25">
      <c r="E698" s="6"/>
      <c r="K698" s="6"/>
    </row>
    <row r="699" spans="5:11" ht="20.25">
      <c r="E699" s="6"/>
      <c r="K699" s="6"/>
    </row>
    <row r="700" spans="5:11" ht="20.25">
      <c r="E700" s="6"/>
      <c r="K700" s="6"/>
    </row>
    <row r="701" spans="5:11" ht="20.25">
      <c r="E701" s="6"/>
      <c r="K701" s="6"/>
    </row>
    <row r="702" spans="5:11" ht="20.25">
      <c r="E702" s="6"/>
      <c r="K702" s="6"/>
    </row>
    <row r="703" spans="5:11" ht="20.25">
      <c r="E703" s="6"/>
      <c r="K703" s="6"/>
    </row>
    <row r="704" spans="5:11" ht="20.25">
      <c r="E704" s="6"/>
      <c r="K704" s="6"/>
    </row>
    <row r="705" spans="5:11" ht="20.25">
      <c r="E705" s="6"/>
      <c r="K705" s="6"/>
    </row>
    <row r="706" spans="5:11" ht="20.25">
      <c r="E706" s="6"/>
      <c r="K706" s="6"/>
    </row>
    <row r="707" spans="5:11" ht="20.25">
      <c r="E707" s="6"/>
      <c r="K707" s="6"/>
    </row>
    <row r="708" spans="5:11" ht="20.25">
      <c r="E708" s="6"/>
      <c r="K708" s="6"/>
    </row>
    <row r="709" spans="5:11" ht="20.25">
      <c r="E709" s="6"/>
      <c r="K709" s="6"/>
    </row>
    <row r="710" spans="5:11" ht="20.25">
      <c r="E710" s="6"/>
      <c r="K710" s="6"/>
    </row>
    <row r="711" spans="5:11" ht="20.25">
      <c r="E711" s="6"/>
      <c r="K711" s="6"/>
    </row>
    <row r="712" spans="5:11" ht="20.25">
      <c r="E712" s="6"/>
      <c r="K712" s="6"/>
    </row>
    <row r="713" spans="5:11" ht="20.25">
      <c r="E713" s="6"/>
      <c r="K713" s="6"/>
    </row>
    <row r="714" spans="5:11" ht="20.25">
      <c r="E714" s="6"/>
      <c r="K714" s="6"/>
    </row>
    <row r="715" spans="5:11" ht="20.25">
      <c r="E715" s="6"/>
      <c r="K715" s="6"/>
    </row>
    <row r="716" spans="5:11" ht="20.25">
      <c r="E716" s="6"/>
      <c r="K716" s="6"/>
    </row>
    <row r="717" spans="5:11" ht="20.25">
      <c r="E717" s="6"/>
      <c r="K717" s="6"/>
    </row>
    <row r="718" spans="5:11" ht="20.25">
      <c r="E718" s="6"/>
      <c r="K718" s="6"/>
    </row>
    <row r="719" spans="5:11" ht="20.25">
      <c r="E719" s="6"/>
      <c r="K719" s="6"/>
    </row>
    <row r="720" spans="5:11" ht="20.25">
      <c r="E720" s="6"/>
      <c r="K720" s="6"/>
    </row>
    <row r="721" spans="5:11" ht="20.25">
      <c r="E721" s="6"/>
      <c r="K721" s="6"/>
    </row>
    <row r="722" spans="5:11" ht="20.25">
      <c r="E722" s="6"/>
      <c r="K722" s="6"/>
    </row>
    <row r="723" spans="5:11" ht="20.25">
      <c r="E723" s="6"/>
      <c r="K723" s="6"/>
    </row>
    <row r="724" spans="5:11" ht="20.25">
      <c r="E724" s="6"/>
      <c r="K724" s="6"/>
    </row>
    <row r="725" spans="5:11" ht="20.25">
      <c r="E725" s="6"/>
      <c r="K725" s="6"/>
    </row>
    <row r="726" spans="5:11" ht="20.25">
      <c r="E726" s="6"/>
      <c r="K726" s="6"/>
    </row>
    <row r="727" spans="5:11" ht="20.25">
      <c r="E727" s="6"/>
      <c r="K727" s="6"/>
    </row>
    <row r="728" spans="5:11" ht="20.25">
      <c r="E728" s="6"/>
      <c r="K728" s="6"/>
    </row>
    <row r="729" spans="5:11" ht="20.25">
      <c r="E729" s="6"/>
      <c r="K729" s="6"/>
    </row>
    <row r="730" spans="5:11" ht="20.25">
      <c r="E730" s="6"/>
      <c r="K730" s="6"/>
    </row>
    <row r="731" spans="5:11" ht="20.25">
      <c r="E731" s="6"/>
      <c r="K731" s="6"/>
    </row>
    <row r="732" spans="5:11" ht="20.25">
      <c r="E732" s="6"/>
      <c r="K732" s="6"/>
    </row>
    <row r="733" spans="5:11" ht="20.25">
      <c r="E733" s="6"/>
      <c r="K733" s="6"/>
    </row>
    <row r="734" spans="5:11" ht="20.25">
      <c r="E734" s="6"/>
      <c r="K734" s="6"/>
    </row>
    <row r="735" spans="5:11" ht="20.25">
      <c r="E735" s="6"/>
      <c r="K735" s="6"/>
    </row>
    <row r="736" spans="5:11" ht="20.25">
      <c r="E736" s="6"/>
      <c r="K736" s="6"/>
    </row>
    <row r="737" spans="5:11" ht="20.25">
      <c r="E737" s="6"/>
      <c r="K737" s="6"/>
    </row>
    <row r="738" spans="5:11" ht="20.25">
      <c r="E738" s="6"/>
      <c r="K738" s="6"/>
    </row>
    <row r="739" spans="5:11" ht="20.25">
      <c r="E739" s="6"/>
      <c r="K739" s="6"/>
    </row>
    <row r="740" spans="5:11" ht="20.25">
      <c r="E740" s="6"/>
      <c r="K740" s="6"/>
    </row>
    <row r="741" spans="5:11" ht="20.25">
      <c r="E741" s="6"/>
      <c r="K741" s="6"/>
    </row>
    <row r="742" spans="5:11" ht="20.25">
      <c r="E742" s="6"/>
      <c r="K742" s="6"/>
    </row>
    <row r="743" spans="5:11" ht="20.25">
      <c r="E743" s="6"/>
      <c r="K743" s="6"/>
    </row>
    <row r="744" spans="5:11" ht="20.25">
      <c r="E744" s="6"/>
      <c r="K744" s="6"/>
    </row>
    <row r="745" spans="5:11" ht="20.25">
      <c r="E745" s="6"/>
      <c r="K745" s="6"/>
    </row>
    <row r="746" spans="5:11" ht="20.25">
      <c r="E746" s="6"/>
      <c r="K746" s="6"/>
    </row>
    <row r="747" spans="5:11" ht="20.25">
      <c r="E747" s="6"/>
      <c r="K747" s="6"/>
    </row>
    <row r="748" spans="5:11" ht="20.25">
      <c r="E748" s="6"/>
      <c r="K748" s="6"/>
    </row>
    <row r="749" spans="5:11" ht="20.25">
      <c r="E749" s="6"/>
      <c r="K749" s="6"/>
    </row>
    <row r="750" spans="5:11" ht="20.25">
      <c r="E750" s="6"/>
      <c r="K750" s="6"/>
    </row>
    <row r="751" spans="5:11" ht="20.25">
      <c r="E751" s="6"/>
      <c r="K751" s="6"/>
    </row>
    <row r="752" spans="5:11" ht="20.25">
      <c r="E752" s="6"/>
      <c r="K752" s="6"/>
    </row>
    <row r="753" spans="5:11" ht="20.25">
      <c r="E753" s="6"/>
      <c r="K753" s="6"/>
    </row>
    <row r="754" spans="5:11" ht="20.25">
      <c r="E754" s="6"/>
      <c r="K754" s="6"/>
    </row>
    <row r="755" spans="5:11" ht="20.25">
      <c r="E755" s="6"/>
      <c r="K755" s="6"/>
    </row>
    <row r="756" spans="5:11" ht="20.25">
      <c r="E756" s="6"/>
      <c r="K756" s="6"/>
    </row>
    <row r="757" spans="5:11" ht="20.25">
      <c r="E757" s="6"/>
      <c r="K757" s="6"/>
    </row>
    <row r="758" spans="5:11" ht="20.25">
      <c r="E758" s="6"/>
      <c r="K758" s="6"/>
    </row>
    <row r="759" spans="5:11" ht="20.25">
      <c r="E759" s="6"/>
      <c r="K759" s="6"/>
    </row>
    <row r="760" spans="5:11" ht="20.25">
      <c r="E760" s="6"/>
      <c r="K760" s="6"/>
    </row>
    <row r="761" spans="5:11" ht="20.25">
      <c r="E761" s="6"/>
      <c r="K761" s="6"/>
    </row>
    <row r="762" spans="5:11" ht="20.25">
      <c r="E762" s="6"/>
      <c r="K762" s="6"/>
    </row>
    <row r="763" spans="5:11" ht="20.25">
      <c r="E763" s="6"/>
      <c r="K763" s="6"/>
    </row>
    <row r="764" spans="5:11" ht="20.25">
      <c r="E764" s="6"/>
      <c r="K764" s="6"/>
    </row>
    <row r="765" spans="5:11" ht="20.25">
      <c r="E765" s="6"/>
      <c r="K765" s="6"/>
    </row>
    <row r="766" spans="5:11" ht="20.25">
      <c r="E766" s="6"/>
      <c r="K766" s="6"/>
    </row>
    <row r="767" spans="5:11" ht="20.25">
      <c r="E767" s="6"/>
      <c r="K767" s="6"/>
    </row>
    <row r="768" spans="5:11" ht="20.25">
      <c r="E768" s="6"/>
      <c r="K768" s="6"/>
    </row>
    <row r="769" spans="5:11" ht="20.25">
      <c r="E769" s="6"/>
      <c r="K769" s="6"/>
    </row>
    <row r="770" spans="5:11" ht="20.25">
      <c r="E770" s="6"/>
      <c r="K770" s="6"/>
    </row>
    <row r="771" spans="5:11" ht="20.25">
      <c r="E771" s="6"/>
      <c r="K771" s="6"/>
    </row>
    <row r="772" spans="5:11" ht="20.25">
      <c r="E772" s="6"/>
      <c r="K772" s="6"/>
    </row>
    <row r="773" spans="5:11" ht="20.25">
      <c r="E773" s="6"/>
      <c r="K773" s="6"/>
    </row>
    <row r="774" spans="5:11" ht="20.25">
      <c r="E774" s="6"/>
      <c r="K774" s="6"/>
    </row>
    <row r="775" spans="5:11" ht="20.25">
      <c r="E775" s="6"/>
      <c r="K775" s="6"/>
    </row>
    <row r="776" spans="5:11" ht="20.25">
      <c r="E776" s="6"/>
      <c r="K776" s="6"/>
    </row>
    <row r="777" spans="5:11" ht="20.25">
      <c r="E777" s="6"/>
      <c r="K777" s="6"/>
    </row>
    <row r="778" spans="5:11" ht="20.25">
      <c r="E778" s="6"/>
      <c r="K778" s="6"/>
    </row>
    <row r="779" spans="5:11" ht="20.25">
      <c r="E779" s="6"/>
      <c r="K779" s="6"/>
    </row>
    <row r="780" spans="5:11" ht="20.25">
      <c r="E780" s="6"/>
      <c r="K780" s="6"/>
    </row>
    <row r="781" spans="5:11" ht="20.25">
      <c r="E781" s="6"/>
      <c r="K781" s="6"/>
    </row>
    <row r="782" spans="5:11" ht="20.25">
      <c r="E782" s="6"/>
      <c r="K782" s="6"/>
    </row>
    <row r="783" spans="5:11" ht="20.25">
      <c r="E783" s="6"/>
      <c r="K783" s="6"/>
    </row>
    <row r="784" spans="5:11" ht="20.25">
      <c r="E784" s="6"/>
      <c r="K784" s="6"/>
    </row>
    <row r="785" spans="5:11" ht="20.25">
      <c r="E785" s="6"/>
      <c r="K785" s="6"/>
    </row>
    <row r="786" spans="5:11" ht="20.25">
      <c r="E786" s="6"/>
      <c r="K786" s="6"/>
    </row>
    <row r="787" spans="5:11" ht="20.25">
      <c r="E787" s="6"/>
      <c r="K787" s="6"/>
    </row>
    <row r="788" spans="5:11" ht="20.25">
      <c r="E788" s="6"/>
      <c r="K788" s="6"/>
    </row>
    <row r="789" spans="5:11" ht="20.25">
      <c r="E789" s="6"/>
      <c r="K789" s="6"/>
    </row>
    <row r="790" spans="5:11" ht="20.25">
      <c r="E790" s="6"/>
      <c r="K790" s="6"/>
    </row>
    <row r="791" spans="5:11" ht="20.25">
      <c r="E791" s="6"/>
      <c r="K791" s="6"/>
    </row>
    <row r="792" spans="5:11" ht="20.25">
      <c r="E792" s="6"/>
      <c r="K792" s="6"/>
    </row>
    <row r="793" spans="5:11" ht="20.25">
      <c r="E793" s="6"/>
      <c r="K793" s="6"/>
    </row>
    <row r="794" spans="5:11" ht="20.25">
      <c r="E794" s="6"/>
      <c r="K794" s="6"/>
    </row>
    <row r="795" spans="5:11" ht="20.25">
      <c r="E795" s="6"/>
      <c r="K795" s="6"/>
    </row>
    <row r="796" spans="5:11" ht="20.25">
      <c r="E796" s="6"/>
      <c r="K796" s="6"/>
    </row>
    <row r="797" spans="5:11" ht="20.25">
      <c r="E797" s="6"/>
      <c r="K797" s="6"/>
    </row>
    <row r="798" spans="5:11" ht="20.25">
      <c r="E798" s="6"/>
      <c r="K798" s="6"/>
    </row>
    <row r="799" spans="5:11" ht="20.25">
      <c r="E799" s="6"/>
      <c r="K799" s="6"/>
    </row>
    <row r="800" spans="5:11" ht="20.25">
      <c r="E800" s="6"/>
      <c r="K800" s="6"/>
    </row>
    <row r="801" spans="5:11" ht="20.25">
      <c r="E801" s="6"/>
      <c r="K801" s="6"/>
    </row>
    <row r="802" spans="5:11" ht="20.25">
      <c r="E802" s="6"/>
      <c r="K802" s="6"/>
    </row>
    <row r="803" spans="5:11" ht="20.25">
      <c r="E803" s="6"/>
      <c r="K803" s="6"/>
    </row>
    <row r="804" spans="5:11" ht="20.25">
      <c r="E804" s="6"/>
      <c r="K804" s="6"/>
    </row>
    <row r="805" spans="5:11" ht="20.25">
      <c r="E805" s="6"/>
      <c r="K805" s="6"/>
    </row>
    <row r="806" spans="5:11" ht="20.25">
      <c r="E806" s="6"/>
      <c r="K806" s="6"/>
    </row>
    <row r="807" spans="5:11" ht="20.25">
      <c r="E807" s="6"/>
      <c r="K807" s="6"/>
    </row>
    <row r="808" spans="5:11" ht="20.25">
      <c r="E808" s="6"/>
      <c r="K808" s="6"/>
    </row>
    <row r="809" spans="5:11" ht="20.25">
      <c r="E809" s="6"/>
      <c r="K809" s="6"/>
    </row>
    <row r="810" spans="5:11" ht="20.25">
      <c r="E810" s="6"/>
      <c r="K810" s="6"/>
    </row>
    <row r="811" spans="5:11" ht="20.25">
      <c r="E811" s="6"/>
      <c r="K811" s="6"/>
    </row>
    <row r="812" spans="5:11" ht="20.25">
      <c r="E812" s="6"/>
      <c r="K812" s="6"/>
    </row>
    <row r="813" spans="5:11" ht="20.25">
      <c r="E813" s="6"/>
      <c r="K813" s="6"/>
    </row>
    <row r="814" spans="5:11" ht="20.25">
      <c r="E814" s="6"/>
      <c r="K814" s="6"/>
    </row>
    <row r="815" spans="5:11" ht="20.25">
      <c r="E815" s="6"/>
      <c r="K815" s="6"/>
    </row>
    <row r="816" spans="5:11" ht="20.25">
      <c r="E816" s="6"/>
      <c r="K816" s="6"/>
    </row>
    <row r="817" spans="5:11" ht="20.25">
      <c r="E817" s="6"/>
      <c r="K817" s="6"/>
    </row>
    <row r="818" spans="5:11" ht="20.25">
      <c r="E818" s="6"/>
      <c r="K818" s="6"/>
    </row>
    <row r="819" spans="5:11" ht="20.25">
      <c r="E819" s="6"/>
      <c r="K819" s="6"/>
    </row>
    <row r="820" spans="5:11" ht="20.25">
      <c r="E820" s="6"/>
      <c r="K820" s="6"/>
    </row>
    <row r="821" spans="5:11" ht="20.25">
      <c r="E821" s="6"/>
      <c r="K821" s="6"/>
    </row>
    <row r="822" spans="5:11" ht="20.25">
      <c r="E822" s="6"/>
      <c r="K822" s="6"/>
    </row>
    <row r="823" spans="5:11" ht="20.25">
      <c r="E823" s="6"/>
      <c r="K823" s="6"/>
    </row>
    <row r="824" spans="5:11" ht="20.25">
      <c r="E824" s="6"/>
      <c r="K824" s="6"/>
    </row>
    <row r="825" spans="5:11" ht="20.25">
      <c r="E825" s="6"/>
      <c r="K825" s="6"/>
    </row>
    <row r="826" spans="5:11" ht="20.25">
      <c r="E826" s="6"/>
      <c r="K826" s="6"/>
    </row>
    <row r="827" spans="5:11" ht="20.25">
      <c r="E827" s="6"/>
      <c r="K827" s="6"/>
    </row>
    <row r="828" spans="5:11" ht="20.25">
      <c r="E828" s="6"/>
      <c r="K828" s="6"/>
    </row>
    <row r="829" spans="5:11" ht="20.25">
      <c r="E829" s="6"/>
      <c r="K829" s="6"/>
    </row>
    <row r="830" spans="5:11" ht="20.25">
      <c r="E830" s="6"/>
      <c r="K830" s="6"/>
    </row>
    <row r="831" spans="5:11" ht="20.25">
      <c r="E831" s="6"/>
      <c r="K831" s="6"/>
    </row>
    <row r="832" spans="5:11" ht="20.25">
      <c r="E832" s="6"/>
      <c r="K832" s="6"/>
    </row>
    <row r="833" spans="5:11" ht="20.25">
      <c r="E833" s="6"/>
      <c r="K833" s="6"/>
    </row>
    <row r="834" spans="5:11" ht="20.25">
      <c r="E834" s="6"/>
      <c r="K834" s="6"/>
    </row>
    <row r="835" spans="5:11" ht="20.25">
      <c r="E835" s="6"/>
      <c r="K835" s="6"/>
    </row>
    <row r="836" spans="5:11" ht="20.25">
      <c r="E836" s="6"/>
      <c r="K836" s="6"/>
    </row>
    <row r="837" spans="5:11" ht="20.25">
      <c r="E837" s="6"/>
      <c r="K837" s="6"/>
    </row>
    <row r="838" spans="5:11" ht="20.25">
      <c r="E838" s="6"/>
      <c r="K838" s="6"/>
    </row>
    <row r="839" spans="5:11" ht="20.25">
      <c r="E839" s="6"/>
      <c r="K839" s="6"/>
    </row>
    <row r="840" spans="5:11" ht="20.25">
      <c r="E840" s="6"/>
      <c r="K840" s="6"/>
    </row>
    <row r="841" spans="5:11" ht="20.25">
      <c r="E841" s="6"/>
      <c r="K841" s="6"/>
    </row>
    <row r="842" spans="5:11" ht="20.25">
      <c r="E842" s="6"/>
      <c r="K842" s="6"/>
    </row>
    <row r="843" spans="5:11" ht="20.25">
      <c r="E843" s="6"/>
      <c r="K843" s="6"/>
    </row>
    <row r="844" spans="5:11" ht="20.25">
      <c r="E844" s="6"/>
      <c r="K844" s="6"/>
    </row>
    <row r="845" spans="5:11" ht="20.25">
      <c r="E845" s="6"/>
      <c r="K845" s="6"/>
    </row>
    <row r="846" spans="5:11" ht="20.25">
      <c r="E846" s="6"/>
      <c r="K846" s="6"/>
    </row>
    <row r="847" spans="5:11" ht="20.25">
      <c r="E847" s="6"/>
      <c r="K847" s="6"/>
    </row>
    <row r="848" spans="5:11" ht="20.25">
      <c r="E848" s="6"/>
      <c r="K848" s="6"/>
    </row>
    <row r="849" spans="5:11" ht="20.25">
      <c r="E849" s="6"/>
      <c r="K849" s="6"/>
    </row>
    <row r="850" spans="5:11" ht="20.25">
      <c r="E850" s="6"/>
      <c r="K850" s="6"/>
    </row>
    <row r="851" spans="5:11" ht="20.25">
      <c r="E851" s="6"/>
      <c r="K851" s="6"/>
    </row>
    <row r="852" spans="5:11" ht="20.25">
      <c r="E852" s="6"/>
      <c r="K852" s="6"/>
    </row>
    <row r="853" spans="5:11" ht="20.25">
      <c r="E853" s="6"/>
      <c r="K853" s="6"/>
    </row>
    <row r="854" spans="5:11" ht="20.25">
      <c r="E854" s="6"/>
      <c r="K854" s="6"/>
    </row>
    <row r="855" spans="5:11" ht="20.25">
      <c r="E855" s="6"/>
      <c r="K855" s="6"/>
    </row>
    <row r="856" spans="5:11" ht="20.25">
      <c r="E856" s="6"/>
      <c r="K856" s="6"/>
    </row>
    <row r="857" spans="5:11" ht="20.25">
      <c r="E857" s="6"/>
      <c r="K857" s="6"/>
    </row>
    <row r="858" spans="5:11" ht="20.25">
      <c r="E858" s="6"/>
      <c r="K858" s="6"/>
    </row>
    <row r="859" spans="5:11" ht="20.25">
      <c r="E859" s="6"/>
      <c r="K859" s="6"/>
    </row>
    <row r="860" spans="5:11" ht="20.25">
      <c r="E860" s="6"/>
      <c r="K860" s="6"/>
    </row>
    <row r="861" spans="5:11" ht="20.25">
      <c r="E861" s="6"/>
      <c r="K861" s="6"/>
    </row>
    <row r="862" spans="5:11" ht="20.25">
      <c r="E862" s="6"/>
      <c r="K862" s="6"/>
    </row>
    <row r="863" spans="5:11" ht="20.25">
      <c r="E863" s="6"/>
      <c r="K863" s="6"/>
    </row>
    <row r="864" spans="5:11" ht="20.25">
      <c r="E864" s="6"/>
      <c r="K864" s="6"/>
    </row>
    <row r="865" spans="5:11" ht="20.25">
      <c r="E865" s="6"/>
      <c r="K865" s="6"/>
    </row>
    <row r="866" spans="5:11" ht="20.25">
      <c r="E866" s="6"/>
      <c r="K866" s="6"/>
    </row>
    <row r="867" spans="5:11" ht="20.25">
      <c r="E867" s="6"/>
      <c r="K867" s="6"/>
    </row>
    <row r="868" spans="5:11" ht="20.25">
      <c r="E868" s="6"/>
      <c r="K868" s="6"/>
    </row>
    <row r="869" spans="5:11" ht="20.25">
      <c r="E869" s="6"/>
      <c r="K869" s="6"/>
    </row>
    <row r="870" spans="5:11" ht="20.25">
      <c r="E870" s="6"/>
      <c r="K870" s="6"/>
    </row>
    <row r="871" spans="5:11" ht="20.25">
      <c r="E871" s="6"/>
      <c r="K871" s="6"/>
    </row>
    <row r="872" spans="5:11" ht="20.25">
      <c r="E872" s="6"/>
      <c r="K872" s="6"/>
    </row>
    <row r="873" spans="5:11" ht="20.25">
      <c r="E873" s="6"/>
      <c r="K873" s="6"/>
    </row>
    <row r="874" spans="5:11" ht="20.25">
      <c r="E874" s="6"/>
      <c r="K874" s="6"/>
    </row>
    <row r="875" spans="5:11" ht="20.25">
      <c r="E875" s="6"/>
      <c r="K875" s="6"/>
    </row>
    <row r="876" spans="5:11" ht="20.25">
      <c r="E876" s="6"/>
      <c r="K876" s="6"/>
    </row>
    <row r="877" spans="5:11" ht="20.25">
      <c r="E877" s="6"/>
      <c r="K877" s="6"/>
    </row>
    <row r="878" spans="5:11" ht="20.25">
      <c r="E878" s="6"/>
      <c r="K878" s="6"/>
    </row>
    <row r="879" spans="5:11" ht="20.25">
      <c r="E879" s="6"/>
      <c r="K879" s="6"/>
    </row>
    <row r="880" spans="5:11" ht="20.25">
      <c r="E880" s="6"/>
      <c r="K880" s="6"/>
    </row>
    <row r="881" spans="5:11" ht="20.25">
      <c r="E881" s="6"/>
      <c r="K881" s="6"/>
    </row>
    <row r="882" spans="5:11" ht="20.25">
      <c r="E882" s="6"/>
      <c r="K882" s="6"/>
    </row>
    <row r="883" spans="5:11" ht="20.25">
      <c r="E883" s="6"/>
      <c r="K883" s="6"/>
    </row>
    <row r="884" spans="5:11" ht="20.25">
      <c r="E884" s="6"/>
      <c r="K884" s="6"/>
    </row>
    <row r="885" spans="5:11" ht="20.25">
      <c r="E885" s="6"/>
      <c r="K885" s="6"/>
    </row>
    <row r="886" spans="5:11" ht="20.25">
      <c r="E886" s="6"/>
      <c r="K886" s="6"/>
    </row>
    <row r="887" spans="5:11" ht="20.25">
      <c r="E887" s="6"/>
      <c r="K887" s="6"/>
    </row>
    <row r="888" spans="5:11" ht="20.25">
      <c r="E888" s="6"/>
      <c r="K888" s="6"/>
    </row>
    <row r="889" spans="5:11" ht="20.25">
      <c r="E889" s="6"/>
      <c r="K889" s="6"/>
    </row>
    <row r="890" spans="5:11" ht="20.25">
      <c r="E890" s="6"/>
      <c r="K890" s="6"/>
    </row>
    <row r="891" spans="5:11" ht="20.25">
      <c r="E891" s="6"/>
      <c r="K891" s="6"/>
    </row>
    <row r="892" spans="5:11" ht="20.25">
      <c r="E892" s="6"/>
      <c r="K892" s="6"/>
    </row>
    <row r="893" spans="5:11" ht="20.25">
      <c r="E893" s="6"/>
      <c r="K893" s="6"/>
    </row>
    <row r="894" spans="5:11" ht="20.25">
      <c r="E894" s="6"/>
      <c r="K894" s="6"/>
    </row>
    <row r="895" spans="5:11" ht="20.25">
      <c r="E895" s="6"/>
      <c r="K895" s="6"/>
    </row>
    <row r="896" spans="5:11" ht="20.25">
      <c r="E896" s="6"/>
      <c r="K896" s="6"/>
    </row>
    <row r="897" spans="5:11" ht="20.25">
      <c r="E897" s="6"/>
      <c r="K897" s="6"/>
    </row>
    <row r="898" spans="5:11" ht="20.25">
      <c r="E898" s="6"/>
      <c r="K898" s="6"/>
    </row>
    <row r="899" spans="5:11" ht="20.25">
      <c r="E899" s="6"/>
      <c r="K899" s="6"/>
    </row>
    <row r="900" spans="5:11" ht="20.25">
      <c r="E900" s="6"/>
      <c r="K900" s="6"/>
    </row>
    <row r="901" spans="5:11" ht="20.25">
      <c r="E901" s="6"/>
      <c r="K901" s="6"/>
    </row>
    <row r="902" spans="5:11" ht="20.25">
      <c r="E902" s="6"/>
      <c r="K902" s="6"/>
    </row>
    <row r="903" spans="5:11" ht="20.25">
      <c r="E903" s="6"/>
      <c r="K903" s="6"/>
    </row>
    <row r="904" spans="5:11" ht="20.25">
      <c r="E904" s="6"/>
      <c r="K904" s="6"/>
    </row>
    <row r="905" spans="5:11" ht="20.25">
      <c r="E905" s="6"/>
      <c r="K905" s="6"/>
    </row>
    <row r="906" spans="5:11" ht="20.25">
      <c r="E906" s="6"/>
      <c r="K906" s="6"/>
    </row>
    <row r="907" spans="5:11" ht="20.25">
      <c r="E907" s="6"/>
      <c r="K907" s="6"/>
    </row>
    <row r="908" spans="5:11" ht="20.25">
      <c r="E908" s="6"/>
      <c r="K908" s="6"/>
    </row>
    <row r="909" spans="5:11" ht="20.25">
      <c r="E909" s="6"/>
      <c r="K909" s="6"/>
    </row>
    <row r="910" spans="5:11" ht="20.25">
      <c r="E910" s="6"/>
      <c r="K910" s="6"/>
    </row>
    <row r="911" spans="5:11" ht="20.25">
      <c r="E911" s="6"/>
      <c r="K911" s="6"/>
    </row>
    <row r="912" spans="5:11" ht="20.25">
      <c r="E912" s="6"/>
      <c r="K912" s="6"/>
    </row>
    <row r="913" spans="5:11" ht="20.25">
      <c r="E913" s="6"/>
      <c r="K913" s="6"/>
    </row>
    <row r="914" spans="5:11" ht="20.25">
      <c r="E914" s="6"/>
      <c r="K914" s="6"/>
    </row>
    <row r="915" spans="5:11" ht="20.25">
      <c r="E915" s="6"/>
      <c r="K915" s="6"/>
    </row>
    <row r="916" spans="5:11" ht="20.25">
      <c r="E916" s="6"/>
      <c r="K916" s="6"/>
    </row>
    <row r="917" spans="5:11" ht="20.25">
      <c r="E917" s="6"/>
      <c r="K917" s="6"/>
    </row>
    <row r="918" spans="5:11" ht="20.25">
      <c r="E918" s="6"/>
      <c r="K918" s="6"/>
    </row>
    <row r="919" spans="5:11" ht="20.25">
      <c r="E919" s="6"/>
      <c r="K919" s="6"/>
    </row>
    <row r="920" spans="5:11" ht="20.25">
      <c r="E920" s="6"/>
      <c r="K920" s="6"/>
    </row>
    <row r="921" spans="5:11" ht="20.25">
      <c r="E921" s="6"/>
      <c r="K921" s="6"/>
    </row>
    <row r="922" spans="5:11" ht="20.25">
      <c r="E922" s="6"/>
      <c r="K922" s="6"/>
    </row>
    <row r="923" spans="5:11" ht="20.25">
      <c r="E923" s="6"/>
      <c r="K923" s="6"/>
    </row>
    <row r="924" spans="5:11" ht="20.25">
      <c r="E924" s="6"/>
      <c r="K924" s="6"/>
    </row>
    <row r="925" spans="5:11" ht="20.25">
      <c r="E925" s="6"/>
      <c r="K925" s="6"/>
    </row>
    <row r="926" spans="5:11" ht="20.25">
      <c r="E926" s="6"/>
      <c r="K926" s="6"/>
    </row>
    <row r="927" spans="5:11" ht="20.25">
      <c r="E927" s="6"/>
      <c r="K927" s="6"/>
    </row>
    <row r="928" spans="5:11" ht="20.25">
      <c r="E928" s="6"/>
      <c r="K928" s="6"/>
    </row>
    <row r="929" spans="5:11" ht="20.25">
      <c r="E929" s="6"/>
      <c r="K929" s="6"/>
    </row>
    <row r="930" spans="5:11" ht="20.25">
      <c r="E930" s="6"/>
      <c r="K930" s="6"/>
    </row>
    <row r="931" spans="5:11" ht="20.25">
      <c r="E931" s="6"/>
      <c r="K931" s="6"/>
    </row>
    <row r="932" spans="5:11" ht="20.25">
      <c r="E932" s="6"/>
      <c r="K932" s="6"/>
    </row>
    <row r="933" spans="5:11" ht="20.25">
      <c r="E933" s="6"/>
      <c r="K933" s="6"/>
    </row>
    <row r="934" spans="5:11" ht="20.25">
      <c r="E934" s="6"/>
      <c r="K934" s="6"/>
    </row>
    <row r="935" spans="5:11" ht="20.25">
      <c r="E935" s="6"/>
      <c r="K935" s="6"/>
    </row>
    <row r="936" spans="5:11" ht="20.25">
      <c r="E936" s="6"/>
      <c r="K936" s="6"/>
    </row>
    <row r="937" spans="5:11" ht="20.25">
      <c r="E937" s="6"/>
      <c r="K937" s="6"/>
    </row>
    <row r="938" spans="5:11" ht="20.25">
      <c r="E938" s="6"/>
      <c r="K938" s="6"/>
    </row>
    <row r="939" spans="5:11" ht="20.25">
      <c r="E939" s="6"/>
      <c r="K939" s="6"/>
    </row>
    <row r="940" spans="5:11" ht="20.25">
      <c r="E940" s="6"/>
      <c r="K940" s="6"/>
    </row>
    <row r="941" spans="5:11" ht="20.25">
      <c r="E941" s="6"/>
      <c r="K941" s="6"/>
    </row>
    <row r="942" spans="5:11" ht="20.25">
      <c r="E942" s="6"/>
      <c r="K942" s="6"/>
    </row>
    <row r="943" spans="5:11" ht="20.25">
      <c r="E943" s="6"/>
      <c r="K943" s="6"/>
    </row>
    <row r="944" spans="5:11" ht="20.25">
      <c r="E944" s="6"/>
      <c r="K944" s="6"/>
    </row>
    <row r="945" spans="5:11" ht="20.25">
      <c r="E945" s="6"/>
      <c r="K945" s="6"/>
    </row>
    <row r="946" spans="5:11" ht="20.25">
      <c r="E946" s="6"/>
      <c r="K946" s="6"/>
    </row>
    <row r="947" spans="5:11" ht="20.25">
      <c r="E947" s="6"/>
      <c r="K947" s="6"/>
    </row>
    <row r="948" spans="5:11" ht="20.25">
      <c r="E948" s="6"/>
      <c r="K948" s="6"/>
    </row>
    <row r="949" spans="5:11" ht="20.25">
      <c r="E949" s="6"/>
      <c r="K949" s="6"/>
    </row>
    <row r="950" spans="5:11" ht="20.25">
      <c r="E950" s="6"/>
      <c r="K950" s="6"/>
    </row>
    <row r="951" spans="5:11" ht="20.25">
      <c r="E951" s="6"/>
      <c r="K951" s="6"/>
    </row>
    <row r="952" spans="5:11" ht="20.25">
      <c r="E952" s="6"/>
      <c r="K952" s="6"/>
    </row>
    <row r="953" spans="5:11" ht="20.25">
      <c r="E953" s="6"/>
      <c r="K953" s="6"/>
    </row>
    <row r="954" spans="5:11" ht="20.25">
      <c r="E954" s="6"/>
      <c r="K954" s="6"/>
    </row>
    <row r="955" spans="5:11" ht="20.25">
      <c r="E955" s="6"/>
      <c r="K955" s="6"/>
    </row>
    <row r="956" spans="5:11" ht="20.25">
      <c r="E956" s="6"/>
      <c r="K956" s="6"/>
    </row>
    <row r="957" spans="5:11" ht="20.25">
      <c r="E957" s="6"/>
      <c r="K957" s="6"/>
    </row>
    <row r="958" spans="5:11" ht="20.25">
      <c r="E958" s="6"/>
      <c r="K958" s="6"/>
    </row>
    <row r="959" spans="5:11" ht="20.25">
      <c r="E959" s="6"/>
      <c r="K959" s="6"/>
    </row>
    <row r="960" spans="5:11" ht="20.25">
      <c r="E960" s="6"/>
      <c r="K960" s="6"/>
    </row>
    <row r="961" spans="5:11" ht="20.25">
      <c r="E961" s="6"/>
      <c r="K961" s="6"/>
    </row>
    <row r="962" spans="5:11" ht="20.25">
      <c r="E962" s="6"/>
      <c r="K962" s="6"/>
    </row>
    <row r="963" spans="5:11" ht="20.25">
      <c r="E963" s="6"/>
      <c r="K963" s="6"/>
    </row>
    <row r="964" spans="5:11" ht="20.25">
      <c r="E964" s="6"/>
      <c r="K964" s="6"/>
    </row>
    <row r="965" spans="5:11" ht="20.25">
      <c r="E965" s="6"/>
      <c r="K965" s="6"/>
    </row>
    <row r="966" spans="5:11" ht="20.25">
      <c r="E966" s="6"/>
      <c r="K966" s="6"/>
    </row>
    <row r="967" spans="5:11" ht="20.25">
      <c r="E967" s="6"/>
      <c r="K967" s="6"/>
    </row>
    <row r="968" spans="5:11" ht="20.25">
      <c r="E968" s="6"/>
      <c r="K968" s="6"/>
    </row>
    <row r="969" spans="5:11" ht="20.25">
      <c r="E969" s="6"/>
      <c r="K969" s="6"/>
    </row>
    <row r="970" spans="5:11" ht="20.25">
      <c r="E970" s="6"/>
      <c r="K970" s="6"/>
    </row>
    <row r="971" spans="5:11" ht="20.25">
      <c r="E971" s="6"/>
      <c r="K971" s="6"/>
    </row>
    <row r="972" spans="5:11" ht="20.25">
      <c r="E972" s="6"/>
      <c r="K972" s="6"/>
    </row>
    <row r="973" spans="5:11" ht="20.25">
      <c r="E973" s="6"/>
      <c r="K973" s="6"/>
    </row>
    <row r="974" spans="5:11" ht="20.25">
      <c r="E974" s="6"/>
      <c r="K974" s="6"/>
    </row>
    <row r="975" spans="5:11" ht="20.25">
      <c r="E975" s="6"/>
      <c r="K975" s="6"/>
    </row>
    <row r="976" spans="5:11" ht="20.25">
      <c r="E976" s="6"/>
      <c r="K976" s="6"/>
    </row>
    <row r="977" spans="5:11" ht="20.25">
      <c r="E977" s="6"/>
      <c r="K977" s="6"/>
    </row>
    <row r="978" spans="5:11" ht="20.25">
      <c r="E978" s="6"/>
      <c r="K978" s="6"/>
    </row>
    <row r="979" spans="5:11" ht="20.25">
      <c r="E979" s="6"/>
      <c r="K979" s="6"/>
    </row>
    <row r="980" spans="5:11" ht="20.25">
      <c r="E980" s="6"/>
      <c r="K980" s="6"/>
    </row>
    <row r="981" spans="5:11" ht="20.25">
      <c r="E981" s="6"/>
      <c r="K981" s="6"/>
    </row>
    <row r="982" spans="5:11" ht="20.25">
      <c r="E982" s="6"/>
      <c r="K982" s="6"/>
    </row>
    <row r="983" spans="5:11" ht="20.25">
      <c r="E983" s="6"/>
      <c r="K983" s="6"/>
    </row>
    <row r="984" spans="5:11" ht="20.25">
      <c r="E984" s="6"/>
      <c r="K984" s="6"/>
    </row>
    <row r="985" spans="5:11" ht="20.25">
      <c r="E985" s="6"/>
      <c r="K985" s="6"/>
    </row>
    <row r="986" spans="5:11" ht="20.25">
      <c r="E986" s="6"/>
      <c r="K986" s="6"/>
    </row>
    <row r="987" spans="5:11" ht="20.25">
      <c r="E987" s="6"/>
      <c r="K987" s="6"/>
    </row>
    <row r="988" spans="5:11" ht="20.25">
      <c r="E988" s="6"/>
      <c r="K988" s="6"/>
    </row>
    <row r="989" spans="5:11" ht="20.25">
      <c r="E989" s="6"/>
      <c r="K989" s="6"/>
    </row>
    <row r="990" spans="5:11" ht="20.25">
      <c r="E990" s="6"/>
      <c r="K990" s="6"/>
    </row>
    <row r="991" spans="5:11" ht="20.25">
      <c r="E991" s="6"/>
      <c r="K991" s="6"/>
    </row>
    <row r="992" spans="5:11" ht="20.25">
      <c r="E992" s="6"/>
      <c r="K992" s="6"/>
    </row>
    <row r="993" spans="5:11" ht="20.25">
      <c r="E993" s="6"/>
      <c r="K993" s="6"/>
    </row>
    <row r="994" spans="5:11" ht="20.25">
      <c r="E994" s="6"/>
      <c r="K994" s="6"/>
    </row>
    <row r="995" spans="5:11" ht="20.25">
      <c r="E995" s="6"/>
      <c r="K995" s="6"/>
    </row>
    <row r="996" spans="5:11" ht="20.25">
      <c r="E996" s="6"/>
      <c r="K996" s="6"/>
    </row>
    <row r="997" spans="5:11" ht="20.25">
      <c r="E997" s="6"/>
      <c r="K997" s="6"/>
    </row>
    <row r="998" spans="5:11" ht="20.25">
      <c r="E998" s="6"/>
      <c r="K998" s="6"/>
    </row>
    <row r="999" spans="5:11" ht="20.25">
      <c r="E999" s="6"/>
      <c r="K999" s="6"/>
    </row>
    <row r="1000" spans="5:11" ht="20.25">
      <c r="E1000" s="6"/>
      <c r="K1000" s="6"/>
    </row>
    <row r="1001" spans="5:11" ht="20.25">
      <c r="E1001" s="6"/>
      <c r="K1001" s="6"/>
    </row>
    <row r="1002" spans="5:11" ht="20.25">
      <c r="E1002" s="6"/>
      <c r="K1002" s="6"/>
    </row>
    <row r="1003" spans="5:11" ht="20.25">
      <c r="E1003" s="6"/>
      <c r="K1003" s="6"/>
    </row>
    <row r="1004" spans="5:11" ht="20.25">
      <c r="E1004" s="6"/>
      <c r="K1004" s="6"/>
    </row>
    <row r="1005" spans="5:11" ht="20.25">
      <c r="E1005" s="6"/>
      <c r="K1005" s="6"/>
    </row>
    <row r="1006" spans="5:11" ht="20.25">
      <c r="E1006" s="6"/>
      <c r="K1006" s="6"/>
    </row>
    <row r="1007" spans="5:11" ht="20.25">
      <c r="E1007" s="6"/>
      <c r="K1007" s="6"/>
    </row>
    <row r="1008" spans="5:11" ht="20.25">
      <c r="E1008" s="6"/>
      <c r="K1008" s="6"/>
    </row>
    <row r="1009" spans="5:11" ht="20.25">
      <c r="E1009" s="6"/>
      <c r="K1009" s="6"/>
    </row>
    <row r="1010" spans="5:11" ht="20.25">
      <c r="E1010" s="6"/>
      <c r="K1010" s="6"/>
    </row>
    <row r="1011" spans="5:11" ht="20.25">
      <c r="E1011" s="6"/>
      <c r="K1011" s="6"/>
    </row>
    <row r="1012" spans="5:11" ht="20.25">
      <c r="E1012" s="6"/>
      <c r="K1012" s="6"/>
    </row>
    <row r="1013" spans="5:11" ht="20.25">
      <c r="E1013" s="6"/>
      <c r="K1013" s="6"/>
    </row>
    <row r="1014" spans="5:11" ht="20.25">
      <c r="E1014" s="6"/>
      <c r="K1014" s="6"/>
    </row>
    <row r="1015" spans="5:11" ht="20.25">
      <c r="E1015" s="6"/>
      <c r="K1015" s="6"/>
    </row>
    <row r="1016" spans="5:11" ht="20.25">
      <c r="E1016" s="6"/>
      <c r="K1016" s="6"/>
    </row>
    <row r="1017" spans="5:11" ht="20.25">
      <c r="E1017" s="6"/>
      <c r="K1017" s="6"/>
    </row>
    <row r="1018" spans="5:11" ht="20.25">
      <c r="E1018" s="6"/>
      <c r="K1018" s="6"/>
    </row>
    <row r="1019" spans="5:11" ht="20.25">
      <c r="E1019" s="6"/>
      <c r="K1019" s="6"/>
    </row>
    <row r="1020" spans="5:11" ht="20.25">
      <c r="E1020" s="6"/>
      <c r="K1020" s="6"/>
    </row>
    <row r="1021" spans="5:11" ht="20.25">
      <c r="E1021" s="6"/>
      <c r="K1021" s="6"/>
    </row>
    <row r="1022" spans="5:11" ht="20.25">
      <c r="E1022" s="6"/>
      <c r="K1022" s="6"/>
    </row>
    <row r="1023" spans="5:11" ht="20.25">
      <c r="E1023" s="6"/>
      <c r="K1023" s="6"/>
    </row>
  </sheetData>
  <sheetProtection algorithmName="SHA-512" hashValue="rdqO77tAlfufhdohBrfneppN8fPMnMkE061sZmIUBz/f5ZkTOVE9l5+Y6Ageijy2XqAwJkt2d+pPiUg0yqoeww==" saltValue="MVMucpWqD5oz20WbB9A4sQ==" spinCount="100000" sheet="1" objects="1" scenarios="1"/>
  <protectedRanges>
    <protectedRange algorithmName="SHA-512" hashValue="UwpP1dijl4r3+US1EWxi2VJ/zfCh24ESWwTCPQBqTTi3cZYSEGuUVSPKkjTxs7EFx2xqnd7I+lMwCPkUba+f6g==" saltValue="VaCNySG3n3dtndQiHoKhDQ==" spinCount="100000" sqref="F35:F37 G37:G39" name="Inputs"/>
  </protectedRanges>
  <mergeCells count="1">
    <mergeCell ref="C5:F8"/>
  </mergeCells>
  <hyperlinks>
    <hyperlink ref="F18" location="'2.Project Details'!A1" display="&gt; 2.Project Details" xr:uid="{0F7DA9C6-C272-364F-AEFC-0BA41FB4F74C}"/>
    <hyperlink ref="D11" r:id="rId1" xr:uid="{D0DB4288-4724-46D7-B0A4-EF6557BCB0AE}"/>
    <hyperlink ref="D12" r:id="rId2" xr:uid="{4AAB25D0-1356-4E5B-B695-8A6F49A0A5FF}"/>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A6CAE0"/>
    <outlinePr summaryBelow="0" summaryRight="0"/>
  </sheetPr>
  <dimension ref="A1:AB1039"/>
  <sheetViews>
    <sheetView showGridLines="0" tabSelected="1" topLeftCell="B7" zoomScaleNormal="100" workbookViewId="0">
      <selection activeCell="D16" sqref="D16"/>
    </sheetView>
  </sheetViews>
  <sheetFormatPr defaultColWidth="0" defaultRowHeight="15" customHeight="1" zeroHeight="1"/>
  <cols>
    <col min="1" max="1" width="6.42578125" style="32" customWidth="1"/>
    <col min="2" max="2" width="25.42578125" style="32" customWidth="1"/>
    <col min="3" max="3" width="57.5703125" style="32" customWidth="1"/>
    <col min="4" max="9" width="15.7109375" style="32" customWidth="1"/>
    <col min="10" max="10" width="1.42578125" style="32" customWidth="1"/>
    <col min="11" max="11" width="36.140625" style="32" customWidth="1"/>
    <col min="12" max="12" width="1.85546875" style="32" customWidth="1"/>
    <col min="13" max="13" width="8" style="32" customWidth="1"/>
    <col min="14" max="14" width="9.42578125" style="32" hidden="1" customWidth="1"/>
    <col min="15" max="15" width="3.5703125" style="32" hidden="1" customWidth="1"/>
    <col min="16" max="28" width="0" style="32" hidden="1" customWidth="1"/>
    <col min="29" max="16384" width="12.5703125" style="32" hidden="1"/>
  </cols>
  <sheetData>
    <row r="1" spans="1:24" ht="15" customHeight="1">
      <c r="A1" s="3"/>
      <c r="B1" s="3"/>
      <c r="C1" s="3"/>
      <c r="D1" s="3"/>
      <c r="E1" s="3"/>
      <c r="F1" s="3"/>
      <c r="G1" s="3"/>
      <c r="H1" s="3"/>
      <c r="I1" s="3"/>
      <c r="J1" s="3"/>
      <c r="K1" s="1"/>
      <c r="L1" s="3"/>
      <c r="M1" s="3"/>
      <c r="N1" s="3"/>
      <c r="O1" s="3"/>
      <c r="P1" s="3"/>
      <c r="Q1" s="3"/>
      <c r="R1" s="3"/>
      <c r="S1" s="3"/>
      <c r="T1" s="3"/>
      <c r="U1" s="3"/>
      <c r="V1" s="3"/>
      <c r="W1" s="3"/>
    </row>
    <row r="2" spans="1:24" ht="30" customHeight="1">
      <c r="A2" s="3"/>
      <c r="B2" s="51" t="s">
        <v>16</v>
      </c>
      <c r="C2" s="52"/>
      <c r="D2" s="52"/>
      <c r="E2" s="52"/>
      <c r="F2" s="52"/>
      <c r="G2" s="52"/>
      <c r="H2" s="52"/>
      <c r="I2" s="52"/>
      <c r="J2" s="52"/>
      <c r="K2" s="53"/>
      <c r="L2" s="3"/>
      <c r="M2" s="3"/>
      <c r="N2" s="3"/>
      <c r="O2" s="3"/>
      <c r="P2" s="3"/>
      <c r="Q2" s="3"/>
      <c r="R2" s="3"/>
      <c r="S2" s="3"/>
      <c r="T2" s="3"/>
      <c r="U2" s="3"/>
      <c r="V2" s="3"/>
      <c r="W2" s="3"/>
    </row>
    <row r="3" spans="1:24" ht="15" customHeight="1">
      <c r="A3" s="3"/>
      <c r="B3" s="3"/>
      <c r="C3" s="3"/>
      <c r="D3" s="3"/>
      <c r="E3" s="3"/>
      <c r="F3" s="3"/>
      <c r="G3" s="3"/>
      <c r="H3" s="3"/>
      <c r="I3" s="3"/>
      <c r="J3" s="3"/>
      <c r="K3" s="1"/>
      <c r="L3" s="3"/>
      <c r="M3" s="3"/>
      <c r="N3" s="3"/>
      <c r="O3" s="3"/>
      <c r="P3" s="3"/>
      <c r="Q3" s="3"/>
      <c r="R3" s="3"/>
      <c r="S3" s="3"/>
      <c r="T3" s="3"/>
      <c r="U3" s="3"/>
      <c r="V3" s="3"/>
      <c r="W3" s="3"/>
    </row>
    <row r="4" spans="1:24" ht="18">
      <c r="A4" s="3"/>
      <c r="B4" s="54" t="s">
        <v>17</v>
      </c>
      <c r="C4" s="52"/>
      <c r="D4" s="52"/>
      <c r="E4" s="52"/>
      <c r="F4" s="52"/>
      <c r="G4" s="52"/>
      <c r="H4" s="52"/>
      <c r="I4" s="52"/>
      <c r="J4" s="52"/>
      <c r="K4" s="53"/>
      <c r="L4" s="3"/>
      <c r="M4" s="3"/>
      <c r="N4" s="3"/>
      <c r="O4" s="3"/>
      <c r="P4" s="3"/>
      <c r="Q4" s="3"/>
      <c r="V4" s="3"/>
      <c r="W4" s="3"/>
    </row>
    <row r="5" spans="1:24" ht="15" customHeight="1">
      <c r="A5" s="3"/>
      <c r="B5" s="3"/>
      <c r="C5" s="3"/>
      <c r="D5" s="3"/>
      <c r="E5" s="3"/>
      <c r="F5" s="3"/>
      <c r="G5" s="3"/>
      <c r="H5" s="3"/>
      <c r="I5" s="3"/>
      <c r="J5" s="3"/>
      <c r="K5" s="1"/>
      <c r="L5" s="3"/>
      <c r="M5" s="3"/>
      <c r="N5" s="3"/>
      <c r="O5" s="3"/>
      <c r="P5" s="3"/>
      <c r="Q5" s="3"/>
      <c r="V5" s="3"/>
      <c r="W5" s="3"/>
    </row>
    <row r="6" spans="1:24" ht="15" customHeight="1">
      <c r="A6" s="3"/>
      <c r="B6" s="3"/>
      <c r="C6" s="55" t="s">
        <v>18</v>
      </c>
      <c r="D6" s="56">
        <v>35</v>
      </c>
      <c r="E6" s="57"/>
      <c r="F6" s="408"/>
      <c r="G6" s="408"/>
      <c r="H6" s="408"/>
      <c r="I6" s="408"/>
      <c r="J6" s="21"/>
      <c r="K6" s="58"/>
      <c r="L6" s="2"/>
      <c r="M6" s="2"/>
      <c r="N6" s="3"/>
      <c r="O6" s="3"/>
      <c r="P6" s="2"/>
      <c r="Q6" s="2"/>
      <c r="V6" s="2"/>
      <c r="W6" s="2"/>
      <c r="X6" s="2"/>
    </row>
    <row r="7" spans="1:24" ht="15" customHeight="1">
      <c r="A7" s="3"/>
      <c r="B7" s="3"/>
      <c r="C7" s="59" t="s">
        <v>19</v>
      </c>
      <c r="D7" s="56" t="s">
        <v>14</v>
      </c>
      <c r="E7" s="3"/>
      <c r="F7" s="3"/>
      <c r="G7" s="3"/>
      <c r="H7" s="3"/>
      <c r="I7" s="3"/>
      <c r="J7" s="409"/>
      <c r="K7" s="58"/>
      <c r="L7" s="2"/>
      <c r="M7" s="2"/>
      <c r="N7" s="3"/>
      <c r="O7" s="3"/>
      <c r="P7" s="2"/>
      <c r="Q7" s="2"/>
      <c r="V7" s="2"/>
      <c r="W7" s="2"/>
      <c r="X7" s="2"/>
    </row>
    <row r="8" spans="1:24" ht="14.25">
      <c r="A8" s="3"/>
      <c r="B8" s="3"/>
      <c r="C8" s="60" t="s">
        <v>20</v>
      </c>
      <c r="D8" s="56" t="s">
        <v>14</v>
      </c>
      <c r="E8" s="3"/>
      <c r="F8" s="3"/>
      <c r="G8" s="3"/>
      <c r="H8" s="3"/>
      <c r="I8" s="3"/>
      <c r="J8" s="3"/>
      <c r="K8" s="58"/>
      <c r="L8" s="2"/>
      <c r="M8" s="3"/>
      <c r="N8" s="3"/>
      <c r="O8" s="3"/>
      <c r="P8" s="2"/>
      <c r="Q8" s="2"/>
      <c r="V8" s="2"/>
      <c r="W8" s="2"/>
      <c r="X8" s="2"/>
    </row>
    <row r="9" spans="1:24" ht="15" customHeight="1">
      <c r="A9" s="3"/>
      <c r="B9" s="3"/>
      <c r="C9" s="61" t="s">
        <v>21</v>
      </c>
      <c r="D9" s="56" t="s">
        <v>13</v>
      </c>
      <c r="E9" s="3"/>
      <c r="F9" s="3"/>
      <c r="G9" s="3"/>
      <c r="H9" s="3"/>
      <c r="I9" s="3"/>
      <c r="J9" s="409"/>
      <c r="K9" s="58"/>
      <c r="L9" s="2"/>
      <c r="M9" s="2"/>
      <c r="N9" s="3"/>
      <c r="O9" s="3"/>
      <c r="P9" s="2"/>
      <c r="Q9" s="2"/>
      <c r="V9" s="2"/>
      <c r="W9" s="2"/>
      <c r="X9" s="2"/>
    </row>
    <row r="10" spans="1:24" ht="15" customHeight="1">
      <c r="A10" s="3"/>
      <c r="B10" s="3"/>
      <c r="C10" s="3"/>
      <c r="D10" s="3"/>
      <c r="E10" s="3"/>
      <c r="F10" s="3"/>
      <c r="G10" s="3"/>
      <c r="H10" s="3"/>
      <c r="I10" s="3"/>
      <c r="J10" s="3"/>
      <c r="K10" s="1"/>
      <c r="L10" s="3"/>
      <c r="M10" s="3"/>
      <c r="N10" s="3"/>
      <c r="O10" s="3"/>
      <c r="P10" s="2"/>
      <c r="Q10" s="2"/>
      <c r="V10" s="2"/>
      <c r="W10" s="2"/>
      <c r="X10" s="2"/>
    </row>
    <row r="11" spans="1:24" ht="18">
      <c r="A11" s="3"/>
      <c r="B11" s="54" t="s">
        <v>22</v>
      </c>
      <c r="C11" s="52"/>
      <c r="D11" s="52"/>
      <c r="E11" s="52"/>
      <c r="F11" s="52"/>
      <c r="G11" s="52"/>
      <c r="H11" s="52"/>
      <c r="I11" s="52"/>
      <c r="J11" s="52"/>
      <c r="K11" s="53"/>
      <c r="L11" s="3"/>
      <c r="M11" s="3"/>
      <c r="N11" s="3"/>
      <c r="O11" s="3"/>
      <c r="P11" s="2"/>
      <c r="Q11" s="2"/>
      <c r="V11" s="2"/>
      <c r="W11" s="2"/>
      <c r="X11" s="2"/>
    </row>
    <row r="12" spans="1:24" ht="14.25">
      <c r="A12" s="3"/>
      <c r="B12" s="3"/>
      <c r="C12" s="3"/>
      <c r="D12" s="62"/>
      <c r="E12" s="62"/>
      <c r="F12" s="62"/>
      <c r="G12" s="62"/>
      <c r="H12" s="62"/>
      <c r="I12" s="62"/>
      <c r="J12" s="3"/>
      <c r="K12" s="1"/>
      <c r="L12" s="3"/>
      <c r="M12" s="3"/>
      <c r="N12" s="3"/>
      <c r="O12" s="3"/>
      <c r="P12" s="2"/>
      <c r="Q12" s="2"/>
      <c r="V12" s="2"/>
      <c r="W12" s="2"/>
      <c r="X12" s="2"/>
    </row>
    <row r="13" spans="1:24" ht="32.1" customHeight="1">
      <c r="A13" s="3"/>
      <c r="B13" s="371" t="s">
        <v>23</v>
      </c>
      <c r="C13" s="63" t="s">
        <v>24</v>
      </c>
      <c r="D13" s="64" t="s">
        <v>25</v>
      </c>
      <c r="E13" s="64" t="s">
        <v>26</v>
      </c>
      <c r="F13" s="64" t="s">
        <v>27</v>
      </c>
      <c r="G13" s="64" t="s">
        <v>27</v>
      </c>
      <c r="H13" s="64"/>
      <c r="I13" s="64"/>
      <c r="J13" s="24"/>
      <c r="K13" s="9"/>
      <c r="L13" s="9"/>
      <c r="M13" s="9"/>
      <c r="N13" s="9"/>
      <c r="O13" s="9"/>
      <c r="Q13" s="2"/>
      <c r="R13" s="2"/>
      <c r="S13" s="2"/>
      <c r="T13" s="2"/>
      <c r="U13" s="2"/>
      <c r="V13" s="2"/>
      <c r="W13" s="2"/>
      <c r="X13" s="2"/>
    </row>
    <row r="14" spans="1:24" ht="20.100000000000001" customHeight="1">
      <c r="A14" s="3"/>
      <c r="B14" s="371"/>
      <c r="C14" s="65" t="s">
        <v>28</v>
      </c>
      <c r="D14" s="364">
        <v>1</v>
      </c>
      <c r="E14" s="364">
        <v>2</v>
      </c>
      <c r="F14" s="364">
        <v>3</v>
      </c>
      <c r="G14" s="364">
        <v>4</v>
      </c>
      <c r="H14" s="364"/>
      <c r="I14" s="364"/>
      <c r="J14" s="12"/>
      <c r="K14" s="9"/>
      <c r="L14" s="9"/>
      <c r="M14" s="9"/>
      <c r="N14" s="9"/>
      <c r="O14" s="9"/>
      <c r="P14" s="9"/>
      <c r="Q14" s="2"/>
      <c r="R14" s="2"/>
      <c r="S14" s="2"/>
      <c r="T14" s="2"/>
      <c r="U14" s="2"/>
      <c r="V14" s="2"/>
      <c r="W14" s="2"/>
      <c r="X14" s="2"/>
    </row>
    <row r="15" spans="1:24" ht="17.45" customHeight="1">
      <c r="A15" s="3"/>
      <c r="B15" s="371"/>
      <c r="C15" s="66" t="s">
        <v>29</v>
      </c>
      <c r="D15" s="67" t="s">
        <v>30</v>
      </c>
      <c r="E15" s="67" t="s">
        <v>31</v>
      </c>
      <c r="F15" s="67" t="s">
        <v>32</v>
      </c>
      <c r="G15" s="67" t="s">
        <v>33</v>
      </c>
      <c r="H15" s="67"/>
      <c r="I15" s="67"/>
      <c r="J15" s="22"/>
      <c r="K15" s="9"/>
      <c r="L15" s="9"/>
      <c r="M15" s="9"/>
      <c r="N15" s="9"/>
      <c r="O15" s="9"/>
      <c r="P15" s="9"/>
      <c r="Q15" s="2"/>
      <c r="R15" s="2"/>
      <c r="S15" s="2"/>
      <c r="T15" s="2"/>
      <c r="U15" s="2"/>
      <c r="V15" s="2"/>
      <c r="W15" s="2"/>
      <c r="X15" s="2"/>
    </row>
    <row r="16" spans="1:24" ht="18.600000000000001" customHeight="1">
      <c r="A16" s="3"/>
      <c r="B16" s="371"/>
      <c r="C16" s="68" t="s">
        <v>34</v>
      </c>
      <c r="D16" s="67" t="s">
        <v>35</v>
      </c>
      <c r="E16" s="67" t="s">
        <v>35</v>
      </c>
      <c r="F16" s="67" t="s">
        <v>36</v>
      </c>
      <c r="G16" s="67" t="s">
        <v>35</v>
      </c>
      <c r="H16" s="67"/>
      <c r="I16" s="67"/>
      <c r="J16" s="22"/>
      <c r="K16" s="69" t="s">
        <v>37</v>
      </c>
      <c r="L16" s="9"/>
      <c r="M16" s="13"/>
      <c r="N16" s="70"/>
      <c r="O16" s="70"/>
      <c r="P16" s="70"/>
      <c r="Q16" s="3"/>
      <c r="R16" s="3"/>
      <c r="S16" s="3"/>
      <c r="T16" s="3"/>
      <c r="U16" s="3"/>
      <c r="V16" s="3"/>
      <c r="W16" s="3"/>
    </row>
    <row r="17" spans="1:24" ht="15.95" customHeight="1">
      <c r="A17" s="3"/>
      <c r="B17" s="371"/>
      <c r="C17" s="71" t="s">
        <v>38</v>
      </c>
      <c r="D17" s="72">
        <v>50</v>
      </c>
      <c r="E17" s="72">
        <v>25</v>
      </c>
      <c r="F17" s="72">
        <v>40</v>
      </c>
      <c r="G17" s="72">
        <v>6</v>
      </c>
      <c r="H17" s="72"/>
      <c r="I17" s="72"/>
      <c r="J17" s="73"/>
      <c r="K17" s="74" t="s">
        <v>39</v>
      </c>
      <c r="L17" s="410"/>
      <c r="M17" s="75"/>
      <c r="N17" s="70"/>
      <c r="O17" s="70"/>
      <c r="P17" s="70"/>
      <c r="Q17" s="3"/>
      <c r="R17" s="3"/>
      <c r="S17" s="3"/>
      <c r="T17" s="3"/>
      <c r="U17" s="3"/>
      <c r="V17" s="3"/>
      <c r="W17" s="3"/>
    </row>
    <row r="18" spans="1:24" ht="18" customHeight="1">
      <c r="A18" s="3"/>
      <c r="B18" s="371"/>
      <c r="C18" s="63" t="s">
        <v>40</v>
      </c>
      <c r="D18" s="72">
        <v>20</v>
      </c>
      <c r="E18" s="72">
        <v>20</v>
      </c>
      <c r="F18" s="72">
        <v>20</v>
      </c>
      <c r="G18" s="72">
        <v>20</v>
      </c>
      <c r="H18" s="72"/>
      <c r="I18" s="72"/>
      <c r="J18" s="73"/>
      <c r="K18" s="74" t="s">
        <v>41</v>
      </c>
      <c r="L18" s="410"/>
      <c r="M18" s="410"/>
      <c r="N18" s="70"/>
      <c r="O18" s="70"/>
      <c r="P18" s="70"/>
      <c r="Q18" s="3"/>
      <c r="R18" s="3"/>
      <c r="S18" s="76"/>
      <c r="T18" s="3"/>
      <c r="U18" s="3"/>
      <c r="V18" s="3"/>
      <c r="W18" s="3"/>
    </row>
    <row r="19" spans="1:24" ht="18" customHeight="1">
      <c r="A19" s="3"/>
      <c r="B19" s="26"/>
      <c r="C19" s="77"/>
      <c r="D19" s="78"/>
      <c r="E19" s="78"/>
      <c r="F19" s="78"/>
      <c r="G19" s="78"/>
      <c r="H19" s="78"/>
      <c r="I19" s="78"/>
      <c r="J19" s="79"/>
      <c r="K19" s="80"/>
      <c r="L19" s="411"/>
      <c r="M19" s="411"/>
      <c r="N19" s="26"/>
      <c r="O19" s="26"/>
      <c r="P19" s="26"/>
      <c r="Q19" s="3"/>
      <c r="R19" s="3"/>
      <c r="S19" s="3"/>
      <c r="T19" s="3"/>
      <c r="U19" s="3"/>
      <c r="V19" s="3"/>
      <c r="W19" s="3"/>
    </row>
    <row r="20" spans="1:24" ht="18" customHeight="1">
      <c r="A20" s="3"/>
      <c r="B20" s="371" t="s">
        <v>42</v>
      </c>
      <c r="C20" s="63" t="s">
        <v>43</v>
      </c>
      <c r="D20" s="72">
        <v>1000</v>
      </c>
      <c r="E20" s="72">
        <v>750</v>
      </c>
      <c r="F20" s="72">
        <v>600</v>
      </c>
      <c r="G20" s="72">
        <v>500</v>
      </c>
      <c r="H20" s="72"/>
      <c r="I20" s="72"/>
      <c r="J20" s="81"/>
      <c r="K20" s="74"/>
      <c r="L20" s="410"/>
      <c r="M20" s="410"/>
      <c r="N20" s="70"/>
      <c r="O20" s="70"/>
      <c r="P20" s="70"/>
      <c r="Q20" s="3"/>
      <c r="R20" s="3"/>
      <c r="U20" s="412"/>
      <c r="V20" s="413"/>
      <c r="W20" s="21"/>
      <c r="X20" s="414"/>
    </row>
    <row r="21" spans="1:24" ht="18" customHeight="1">
      <c r="A21" s="3"/>
      <c r="B21" s="371"/>
      <c r="C21" s="63" t="s">
        <v>44</v>
      </c>
      <c r="D21" s="72">
        <v>20</v>
      </c>
      <c r="E21" s="72">
        <v>15</v>
      </c>
      <c r="F21" s="72">
        <v>20</v>
      </c>
      <c r="G21" s="72">
        <v>10</v>
      </c>
      <c r="H21" s="72"/>
      <c r="I21" s="72"/>
      <c r="J21" s="73"/>
      <c r="K21" s="74"/>
      <c r="L21" s="410"/>
      <c r="M21" s="410"/>
      <c r="N21" s="70"/>
      <c r="O21" s="70"/>
      <c r="P21" s="70"/>
      <c r="Q21" s="3"/>
      <c r="R21" s="3"/>
      <c r="U21" s="412"/>
      <c r="V21" s="413"/>
      <c r="W21" s="21"/>
      <c r="X21" s="409"/>
    </row>
    <row r="22" spans="1:24" ht="18" customHeight="1">
      <c r="A22" s="3"/>
      <c r="B22" s="371"/>
      <c r="C22" s="63" t="s">
        <v>45</v>
      </c>
      <c r="D22" s="72">
        <v>20</v>
      </c>
      <c r="E22" s="72">
        <v>15</v>
      </c>
      <c r="F22" s="72">
        <v>7</v>
      </c>
      <c r="G22" s="72">
        <v>10</v>
      </c>
      <c r="H22" s="72"/>
      <c r="I22" s="72"/>
      <c r="J22" s="81"/>
      <c r="K22" s="74"/>
      <c r="L22" s="410"/>
      <c r="M22" s="410"/>
      <c r="N22" s="70"/>
      <c r="O22" s="70"/>
      <c r="P22" s="70"/>
      <c r="Q22" s="3"/>
      <c r="R22" s="3"/>
      <c r="U22" s="412"/>
      <c r="V22" s="413"/>
      <c r="W22" s="21"/>
      <c r="X22" s="409"/>
    </row>
    <row r="23" spans="1:24" ht="18" customHeight="1">
      <c r="A23" s="3"/>
      <c r="B23" s="371"/>
      <c r="C23" s="63" t="s">
        <v>46</v>
      </c>
      <c r="D23" s="72">
        <v>2</v>
      </c>
      <c r="E23" s="72">
        <v>2</v>
      </c>
      <c r="F23" s="72">
        <v>2</v>
      </c>
      <c r="G23" s="72">
        <v>2</v>
      </c>
      <c r="H23" s="72"/>
      <c r="I23" s="72"/>
      <c r="J23" s="73"/>
      <c r="K23" s="74" t="s">
        <v>47</v>
      </c>
      <c r="L23" s="410"/>
      <c r="M23" s="410"/>
      <c r="N23" s="70"/>
      <c r="O23" s="70"/>
      <c r="P23" s="70"/>
      <c r="Q23" s="3"/>
      <c r="R23" s="3"/>
      <c r="U23" s="412"/>
      <c r="V23" s="413"/>
      <c r="W23" s="21"/>
      <c r="X23" s="409"/>
    </row>
    <row r="24" spans="1:24" ht="18" customHeight="1">
      <c r="A24" s="3"/>
      <c r="B24" s="371"/>
      <c r="C24" s="71" t="s">
        <v>48</v>
      </c>
      <c r="D24" s="72" t="s">
        <v>14</v>
      </c>
      <c r="E24" s="72" t="s">
        <v>14</v>
      </c>
      <c r="F24" s="72" t="s">
        <v>14</v>
      </c>
      <c r="G24" s="72" t="s">
        <v>14</v>
      </c>
      <c r="H24" s="72"/>
      <c r="I24" s="72"/>
      <c r="J24" s="73"/>
      <c r="K24" s="415"/>
      <c r="L24" s="410"/>
      <c r="M24" s="410"/>
      <c r="N24" s="70"/>
      <c r="O24" s="70"/>
      <c r="P24" s="70"/>
      <c r="Q24" s="3"/>
      <c r="R24" s="3"/>
      <c r="U24" s="412"/>
      <c r="V24" s="413"/>
      <c r="W24" s="21"/>
      <c r="X24" s="414"/>
    </row>
    <row r="25" spans="1:24" ht="18" customHeight="1">
      <c r="A25" s="3"/>
      <c r="B25" s="371"/>
      <c r="C25" s="63" t="s">
        <v>49</v>
      </c>
      <c r="D25" s="72">
        <v>250</v>
      </c>
      <c r="E25" s="72">
        <v>325</v>
      </c>
      <c r="F25" s="72">
        <v>200</v>
      </c>
      <c r="G25" s="72">
        <v>100</v>
      </c>
      <c r="H25" s="72"/>
      <c r="I25" s="72"/>
      <c r="J25" s="81"/>
      <c r="K25" s="415"/>
      <c r="L25" s="410"/>
      <c r="M25" s="410"/>
      <c r="N25" s="70"/>
      <c r="O25" s="70"/>
      <c r="P25" s="70"/>
      <c r="Q25" s="3"/>
      <c r="R25" s="3"/>
      <c r="U25" s="412"/>
      <c r="V25" s="413"/>
      <c r="W25" s="21"/>
      <c r="X25" s="409"/>
    </row>
    <row r="26" spans="1:24" ht="18" customHeight="1">
      <c r="A26" s="3"/>
      <c r="B26" s="371"/>
      <c r="C26" s="63" t="s">
        <v>50</v>
      </c>
      <c r="D26" s="72">
        <v>50</v>
      </c>
      <c r="E26" s="72">
        <v>25</v>
      </c>
      <c r="F26" s="72">
        <v>35</v>
      </c>
      <c r="G26" s="72">
        <v>12</v>
      </c>
      <c r="H26" s="72"/>
      <c r="I26" s="72"/>
      <c r="J26" s="73"/>
      <c r="K26" s="415"/>
      <c r="L26" s="410"/>
      <c r="M26" s="410"/>
      <c r="N26" s="70"/>
      <c r="O26" s="70"/>
      <c r="P26" s="70"/>
      <c r="Q26" s="3"/>
      <c r="R26" s="3"/>
      <c r="U26" s="412"/>
      <c r="V26" s="413"/>
      <c r="W26" s="21"/>
      <c r="X26" s="409"/>
    </row>
    <row r="27" spans="1:24" ht="18" customHeight="1">
      <c r="A27" s="3"/>
      <c r="B27" s="371"/>
      <c r="C27" s="63" t="s">
        <v>51</v>
      </c>
      <c r="D27" s="72">
        <v>2</v>
      </c>
      <c r="E27" s="72">
        <v>2</v>
      </c>
      <c r="F27" s="72">
        <v>2</v>
      </c>
      <c r="G27" s="72">
        <v>2</v>
      </c>
      <c r="H27" s="72"/>
      <c r="I27" s="72"/>
      <c r="J27" s="81"/>
      <c r="K27" s="74" t="s">
        <v>47</v>
      </c>
      <c r="L27" s="410"/>
      <c r="M27" s="410"/>
      <c r="N27" s="70"/>
      <c r="O27" s="70"/>
      <c r="P27" s="70"/>
      <c r="Q27" s="3"/>
      <c r="R27" s="3"/>
      <c r="U27" s="412"/>
      <c r="V27" s="416"/>
      <c r="W27" s="409"/>
    </row>
    <row r="28" spans="1:24" ht="18" customHeight="1">
      <c r="A28" s="62"/>
      <c r="B28" s="70"/>
      <c r="C28" s="13"/>
      <c r="D28" s="23"/>
      <c r="E28" s="23"/>
      <c r="F28" s="23"/>
      <c r="G28" s="23"/>
      <c r="H28" s="23"/>
      <c r="I28" s="23"/>
      <c r="J28" s="13"/>
      <c r="K28" s="415"/>
      <c r="L28" s="411"/>
      <c r="M28" s="411"/>
      <c r="N28" s="26"/>
      <c r="O28" s="26"/>
      <c r="P28" s="26"/>
      <c r="Q28" s="3"/>
      <c r="R28" s="3"/>
      <c r="S28" s="412"/>
      <c r="T28" s="409"/>
      <c r="U28" s="409"/>
      <c r="V28" s="409"/>
      <c r="W28" s="3"/>
    </row>
    <row r="29" spans="1:24" ht="18" customHeight="1">
      <c r="A29" s="62"/>
      <c r="B29" s="371" t="s">
        <v>52</v>
      </c>
      <c r="C29" s="71" t="s">
        <v>53</v>
      </c>
      <c r="D29" s="72" t="s">
        <v>54</v>
      </c>
      <c r="E29" s="72" t="s">
        <v>54</v>
      </c>
      <c r="F29" s="72" t="s">
        <v>54</v>
      </c>
      <c r="G29" s="72" t="s">
        <v>54</v>
      </c>
      <c r="H29" s="72"/>
      <c r="I29" s="72"/>
      <c r="J29" s="73"/>
      <c r="K29" s="74"/>
      <c r="L29" s="410"/>
      <c r="M29" s="410"/>
      <c r="N29" s="70"/>
      <c r="O29" s="70"/>
      <c r="P29" s="70"/>
      <c r="Q29" s="3"/>
      <c r="R29" s="3"/>
      <c r="V29" s="409"/>
      <c r="W29" s="3"/>
    </row>
    <row r="30" spans="1:24" ht="18" customHeight="1">
      <c r="A30" s="62"/>
      <c r="B30" s="371"/>
      <c r="C30" s="71" t="s">
        <v>55</v>
      </c>
      <c r="D30" s="72" t="s">
        <v>54</v>
      </c>
      <c r="E30" s="72" t="s">
        <v>54</v>
      </c>
      <c r="F30" s="72" t="s">
        <v>54</v>
      </c>
      <c r="G30" s="72" t="s">
        <v>54</v>
      </c>
      <c r="H30" s="72"/>
      <c r="I30" s="72"/>
      <c r="J30" s="73"/>
      <c r="K30" s="74"/>
      <c r="L30" s="410"/>
      <c r="M30" s="410"/>
      <c r="N30" s="70"/>
      <c r="O30" s="70"/>
      <c r="P30" s="70"/>
      <c r="Q30" s="3"/>
      <c r="R30" s="3"/>
      <c r="V30" s="409"/>
      <c r="W30" s="3"/>
    </row>
    <row r="31" spans="1:24" ht="18" customHeight="1">
      <c r="A31" s="62"/>
      <c r="B31" s="371"/>
      <c r="C31" s="63" t="s">
        <v>56</v>
      </c>
      <c r="D31" s="72" t="s">
        <v>13</v>
      </c>
      <c r="E31" s="72" t="s">
        <v>13</v>
      </c>
      <c r="F31" s="72" t="s">
        <v>13</v>
      </c>
      <c r="G31" s="72" t="s">
        <v>13</v>
      </c>
      <c r="H31" s="72"/>
      <c r="I31" s="72"/>
      <c r="J31" s="73"/>
      <c r="K31" s="74"/>
      <c r="L31" s="410"/>
      <c r="M31" s="410"/>
      <c r="N31" s="70"/>
      <c r="O31" s="70"/>
      <c r="P31" s="70"/>
      <c r="Q31" s="3"/>
      <c r="R31" s="3"/>
      <c r="S31" s="3"/>
      <c r="T31" s="3"/>
      <c r="U31" s="3"/>
      <c r="V31" s="3"/>
      <c r="W31" s="3"/>
    </row>
    <row r="32" spans="1:24" ht="18" customHeight="1">
      <c r="A32" s="62"/>
      <c r="B32" s="70"/>
      <c r="C32" s="65"/>
      <c r="D32" s="82"/>
      <c r="E32" s="82"/>
      <c r="F32" s="82"/>
      <c r="G32" s="82"/>
      <c r="H32" s="82"/>
      <c r="I32" s="82"/>
      <c r="J32" s="70"/>
      <c r="K32" s="74"/>
      <c r="L32" s="410"/>
      <c r="M32" s="410"/>
      <c r="N32" s="70"/>
      <c r="O32" s="70"/>
      <c r="P32" s="70"/>
      <c r="Q32" s="3"/>
      <c r="R32" s="3"/>
      <c r="S32" s="3"/>
      <c r="T32" s="3"/>
      <c r="U32" s="3"/>
      <c r="V32" s="3"/>
      <c r="W32" s="3"/>
    </row>
    <row r="33" spans="1:23" ht="18" customHeight="1">
      <c r="A33" s="62"/>
      <c r="B33" s="371" t="s">
        <v>57</v>
      </c>
      <c r="C33" s="63" t="s">
        <v>58</v>
      </c>
      <c r="D33" s="72">
        <v>12</v>
      </c>
      <c r="E33" s="72">
        <v>10</v>
      </c>
      <c r="F33" s="72">
        <v>3</v>
      </c>
      <c r="G33" s="72">
        <v>5</v>
      </c>
      <c r="H33" s="72"/>
      <c r="I33" s="72"/>
      <c r="J33" s="73" t="s">
        <v>4</v>
      </c>
      <c r="K33" s="74" t="s">
        <v>59</v>
      </c>
      <c r="L33" s="410"/>
      <c r="M33" s="410"/>
      <c r="N33" s="70"/>
      <c r="O33" s="70"/>
      <c r="P33" s="70"/>
      <c r="Q33" s="3"/>
      <c r="R33" s="3"/>
      <c r="S33" s="3"/>
      <c r="T33" s="3"/>
      <c r="U33" s="3"/>
      <c r="V33" s="3"/>
      <c r="W33" s="3"/>
    </row>
    <row r="34" spans="1:23" ht="18" customHeight="1">
      <c r="A34" s="62"/>
      <c r="B34" s="371"/>
      <c r="C34" s="71" t="s">
        <v>60</v>
      </c>
      <c r="D34" s="72" t="s">
        <v>13</v>
      </c>
      <c r="E34" s="72" t="s">
        <v>14</v>
      </c>
      <c r="F34" s="72" t="s">
        <v>14</v>
      </c>
      <c r="G34" s="72" t="s">
        <v>14</v>
      </c>
      <c r="H34" s="72"/>
      <c r="I34" s="72"/>
      <c r="J34" s="73"/>
      <c r="K34" s="74"/>
      <c r="L34" s="410"/>
      <c r="M34" s="410"/>
      <c r="N34" s="70"/>
      <c r="O34" s="70"/>
      <c r="P34" s="70"/>
      <c r="Q34" s="3"/>
      <c r="R34" s="3"/>
      <c r="S34" s="3"/>
      <c r="T34" s="3"/>
      <c r="U34" s="3"/>
      <c r="V34" s="3"/>
      <c r="W34" s="3"/>
    </row>
    <row r="35" spans="1:23" ht="18" customHeight="1">
      <c r="A35" s="62"/>
      <c r="B35" s="371"/>
      <c r="C35" s="71" t="s">
        <v>61</v>
      </c>
      <c r="D35" s="72" t="s">
        <v>13</v>
      </c>
      <c r="E35" s="72" t="s">
        <v>13</v>
      </c>
      <c r="F35" s="72" t="s">
        <v>13</v>
      </c>
      <c r="G35" s="72" t="s">
        <v>13</v>
      </c>
      <c r="H35" s="72"/>
      <c r="I35" s="72"/>
      <c r="J35" s="73"/>
      <c r="K35" s="74"/>
      <c r="L35" s="410"/>
      <c r="M35" s="410"/>
      <c r="N35" s="70"/>
      <c r="O35" s="70"/>
      <c r="P35" s="70"/>
      <c r="Q35" s="3"/>
      <c r="R35" s="3"/>
      <c r="S35" s="3"/>
      <c r="T35" s="3"/>
      <c r="U35" s="3"/>
      <c r="V35" s="3"/>
      <c r="W35" s="3"/>
    </row>
    <row r="36" spans="1:23" ht="18" customHeight="1">
      <c r="A36" s="62"/>
      <c r="B36" s="371"/>
      <c r="C36" s="71" t="s">
        <v>62</v>
      </c>
      <c r="D36" s="72" t="s">
        <v>13</v>
      </c>
      <c r="E36" s="72" t="s">
        <v>13</v>
      </c>
      <c r="F36" s="72" t="s">
        <v>13</v>
      </c>
      <c r="G36" s="72" t="s">
        <v>13</v>
      </c>
      <c r="H36" s="72"/>
      <c r="I36" s="72"/>
      <c r="J36" s="73"/>
      <c r="K36" s="74" t="s">
        <v>63</v>
      </c>
      <c r="L36" s="410"/>
      <c r="M36" s="410"/>
      <c r="N36" s="70"/>
      <c r="O36" s="70"/>
      <c r="P36" s="70"/>
      <c r="Q36" s="3"/>
      <c r="R36" s="3"/>
      <c r="S36" s="3"/>
      <c r="T36" s="3"/>
      <c r="U36" s="3"/>
      <c r="V36" s="3"/>
      <c r="W36" s="3"/>
    </row>
    <row r="37" spans="1:23" ht="18" customHeight="1">
      <c r="A37" s="62"/>
      <c r="B37" s="371"/>
      <c r="C37" s="71" t="s">
        <v>64</v>
      </c>
      <c r="D37" s="72" t="s">
        <v>14</v>
      </c>
      <c r="E37" s="72" t="s">
        <v>14</v>
      </c>
      <c r="F37" s="72" t="s">
        <v>14</v>
      </c>
      <c r="G37" s="72" t="s">
        <v>14</v>
      </c>
      <c r="H37" s="72"/>
      <c r="I37" s="72"/>
      <c r="J37" s="73"/>
      <c r="K37" s="74"/>
      <c r="L37" s="410"/>
      <c r="M37" s="410"/>
      <c r="N37" s="70"/>
      <c r="O37" s="70"/>
      <c r="P37" s="70"/>
      <c r="Q37" s="3"/>
      <c r="R37" s="3"/>
      <c r="S37" s="3"/>
      <c r="T37" s="3"/>
      <c r="U37" s="3"/>
      <c r="V37" s="3"/>
      <c r="W37" s="3"/>
    </row>
    <row r="38" spans="1:23" ht="18" customHeight="1">
      <c r="A38" s="62"/>
      <c r="B38" s="371"/>
      <c r="C38" s="63" t="s">
        <v>65</v>
      </c>
      <c r="D38" s="72">
        <v>40</v>
      </c>
      <c r="E38" s="72">
        <v>40</v>
      </c>
      <c r="F38" s="72">
        <v>70</v>
      </c>
      <c r="G38" s="72">
        <v>40</v>
      </c>
      <c r="H38" s="72"/>
      <c r="I38" s="72"/>
      <c r="J38" s="73" t="s">
        <v>4</v>
      </c>
      <c r="K38" s="74" t="s">
        <v>66</v>
      </c>
      <c r="L38" s="410"/>
      <c r="M38" s="410"/>
      <c r="N38" s="70"/>
      <c r="O38" s="70"/>
      <c r="P38" s="70"/>
      <c r="Q38" s="3"/>
      <c r="R38" s="3"/>
      <c r="S38" s="3"/>
      <c r="T38" s="3"/>
      <c r="U38" s="3"/>
      <c r="V38" s="3"/>
      <c r="W38" s="3"/>
    </row>
    <row r="39" spans="1:23" ht="18" customHeight="1">
      <c r="A39" s="62"/>
      <c r="B39" s="371"/>
      <c r="C39" s="63" t="s">
        <v>67</v>
      </c>
      <c r="D39" s="72">
        <v>6</v>
      </c>
      <c r="E39" s="72">
        <v>8</v>
      </c>
      <c r="F39" s="72">
        <v>10</v>
      </c>
      <c r="G39" s="72">
        <v>10</v>
      </c>
      <c r="H39" s="72"/>
      <c r="I39" s="72"/>
      <c r="J39" s="73"/>
      <c r="K39" s="74"/>
      <c r="L39" s="410"/>
      <c r="M39" s="410"/>
      <c r="N39" s="70"/>
      <c r="O39" s="70"/>
      <c r="P39" s="70"/>
      <c r="Q39" s="3"/>
      <c r="R39" s="3"/>
      <c r="S39" s="3"/>
      <c r="T39" s="3"/>
      <c r="U39" s="3"/>
      <c r="V39" s="3"/>
      <c r="W39" s="3"/>
    </row>
    <row r="40" spans="1:23" ht="18" customHeight="1">
      <c r="A40" s="62"/>
      <c r="B40" s="371"/>
      <c r="C40" s="63" t="s">
        <v>68</v>
      </c>
      <c r="D40" s="72">
        <v>12</v>
      </c>
      <c r="E40" s="72">
        <v>12</v>
      </c>
      <c r="F40" s="72">
        <v>12</v>
      </c>
      <c r="G40" s="72">
        <v>12</v>
      </c>
      <c r="H40" s="72"/>
      <c r="I40" s="72"/>
      <c r="J40" s="73"/>
      <c r="K40" s="70"/>
      <c r="L40" s="410"/>
      <c r="M40" s="410"/>
      <c r="N40" s="70"/>
      <c r="O40" s="70"/>
      <c r="P40" s="70"/>
      <c r="Q40" s="3"/>
      <c r="R40" s="3"/>
      <c r="S40" s="3"/>
      <c r="T40" s="3"/>
      <c r="U40" s="3"/>
      <c r="V40" s="3"/>
      <c r="W40" s="3"/>
    </row>
    <row r="41" spans="1:23" ht="18" customHeight="1">
      <c r="A41" s="62"/>
      <c r="B41" s="70"/>
      <c r="C41" s="13"/>
      <c r="D41" s="23"/>
      <c r="E41" s="23"/>
      <c r="F41" s="23"/>
      <c r="G41" s="23"/>
      <c r="H41" s="23"/>
      <c r="I41" s="23"/>
      <c r="J41" s="13"/>
      <c r="K41" s="13"/>
      <c r="L41" s="410"/>
      <c r="M41" s="410"/>
      <c r="N41" s="70"/>
      <c r="O41" s="70"/>
      <c r="P41" s="70"/>
      <c r="Q41" s="3"/>
      <c r="R41" s="3"/>
      <c r="S41" s="3"/>
      <c r="T41" s="3"/>
      <c r="U41" s="3"/>
      <c r="V41" s="3"/>
      <c r="W41" s="3"/>
    </row>
    <row r="42" spans="1:23" ht="18" customHeight="1">
      <c r="A42" s="62"/>
      <c r="B42" s="371" t="s">
        <v>69</v>
      </c>
      <c r="C42" s="63" t="s">
        <v>70</v>
      </c>
      <c r="D42" s="83">
        <v>0</v>
      </c>
      <c r="E42" s="83">
        <v>0</v>
      </c>
      <c r="F42" s="83">
        <v>0</v>
      </c>
      <c r="G42" s="83">
        <v>20</v>
      </c>
      <c r="H42" s="83"/>
      <c r="I42" s="83"/>
      <c r="J42" s="81"/>
      <c r="K42" s="13"/>
      <c r="L42" s="410"/>
      <c r="M42" s="410"/>
      <c r="N42" s="70"/>
      <c r="O42" s="70"/>
      <c r="P42" s="70"/>
      <c r="Q42" s="3"/>
      <c r="R42" s="3"/>
      <c r="S42" s="3"/>
      <c r="T42" s="3"/>
      <c r="U42" s="3"/>
      <c r="V42" s="3"/>
      <c r="W42" s="3"/>
    </row>
    <row r="43" spans="1:23" ht="18" customHeight="1">
      <c r="A43" s="62"/>
      <c r="B43" s="371"/>
      <c r="C43" s="63" t="s">
        <v>71</v>
      </c>
      <c r="D43" s="83">
        <v>3</v>
      </c>
      <c r="E43" s="83">
        <v>2</v>
      </c>
      <c r="F43" s="83">
        <v>2</v>
      </c>
      <c r="G43" s="83">
        <v>2</v>
      </c>
      <c r="H43" s="83"/>
      <c r="I43" s="83"/>
      <c r="J43" s="73"/>
      <c r="K43" s="74" t="s">
        <v>72</v>
      </c>
      <c r="L43" s="410"/>
      <c r="M43" s="410"/>
      <c r="N43" s="70"/>
      <c r="O43" s="70"/>
      <c r="P43" s="70"/>
      <c r="Q43" s="3"/>
      <c r="R43" s="3"/>
      <c r="S43" s="3"/>
      <c r="T43" s="3"/>
      <c r="U43" s="3"/>
      <c r="V43" s="3"/>
      <c r="W43" s="3"/>
    </row>
    <row r="44" spans="1:23" ht="18" customHeight="1">
      <c r="A44" s="62"/>
      <c r="B44" s="371"/>
      <c r="C44" s="71" t="s">
        <v>73</v>
      </c>
      <c r="D44" s="83">
        <v>20</v>
      </c>
      <c r="E44" s="83">
        <v>20</v>
      </c>
      <c r="F44" s="83">
        <v>40</v>
      </c>
      <c r="G44" s="83">
        <v>20</v>
      </c>
      <c r="H44" s="83"/>
      <c r="I44" s="83"/>
      <c r="J44" s="73"/>
      <c r="K44" s="74"/>
      <c r="L44" s="410"/>
      <c r="M44" s="410"/>
      <c r="N44" s="70"/>
      <c r="O44" s="70"/>
      <c r="P44" s="70"/>
      <c r="Q44" s="3"/>
      <c r="R44" s="3"/>
      <c r="S44" s="3"/>
      <c r="T44" s="3"/>
      <c r="U44" s="3"/>
      <c r="V44" s="3"/>
      <c r="W44" s="3"/>
    </row>
    <row r="45" spans="1:23" ht="18" customHeight="1">
      <c r="A45" s="62"/>
      <c r="B45" s="371"/>
      <c r="C45" s="63" t="s">
        <v>74</v>
      </c>
      <c r="D45" s="83" t="s">
        <v>13</v>
      </c>
      <c r="E45" s="83" t="s">
        <v>13</v>
      </c>
      <c r="F45" s="83" t="s">
        <v>13</v>
      </c>
      <c r="G45" s="83" t="s">
        <v>13</v>
      </c>
      <c r="H45" s="83"/>
      <c r="I45" s="83"/>
      <c r="J45" s="73"/>
      <c r="K45" s="74"/>
      <c r="L45" s="410"/>
      <c r="M45" s="410"/>
      <c r="N45" s="70"/>
      <c r="O45" s="70"/>
      <c r="P45" s="70"/>
      <c r="Q45" s="3"/>
      <c r="R45" s="3"/>
      <c r="S45" s="3"/>
      <c r="T45" s="3"/>
      <c r="U45" s="3"/>
      <c r="V45" s="3"/>
      <c r="W45" s="3"/>
    </row>
    <row r="46" spans="1:23" ht="36.950000000000003" customHeight="1">
      <c r="A46" s="62"/>
      <c r="B46" s="62"/>
      <c r="C46" s="62"/>
      <c r="D46" s="62"/>
      <c r="E46" s="62"/>
      <c r="F46" s="62"/>
      <c r="G46" s="62"/>
      <c r="H46" s="62"/>
      <c r="I46" s="62"/>
      <c r="J46" s="62"/>
      <c r="K46" s="11"/>
      <c r="L46" s="62"/>
      <c r="M46" s="62"/>
      <c r="N46" s="62"/>
      <c r="O46" s="62"/>
      <c r="P46" s="62"/>
      <c r="Q46" s="3"/>
      <c r="R46" s="3"/>
      <c r="S46" s="3"/>
      <c r="T46" s="3"/>
      <c r="U46" s="3"/>
      <c r="V46" s="3"/>
      <c r="W46" s="3"/>
    </row>
    <row r="47" spans="1:23" ht="23.1" customHeight="1">
      <c r="A47" s="14"/>
      <c r="B47" s="84"/>
      <c r="C47" s="14"/>
      <c r="D47" s="14"/>
      <c r="E47" s="14"/>
      <c r="F47" s="14"/>
      <c r="G47" s="85"/>
      <c r="H47" s="14"/>
      <c r="I47" s="31" t="s">
        <v>75</v>
      </c>
      <c r="J47" s="14"/>
      <c r="K47" s="14"/>
      <c r="L47" s="14"/>
      <c r="M47" s="14"/>
      <c r="N47" s="14"/>
      <c r="O47" s="14"/>
      <c r="P47" s="14"/>
    </row>
    <row r="48" spans="1:23" ht="15" hidden="1" customHeight="1">
      <c r="A48" s="14"/>
      <c r="B48" s="14"/>
      <c r="C48" s="14"/>
      <c r="D48" s="14"/>
      <c r="E48" s="14"/>
      <c r="F48" s="14"/>
      <c r="G48" s="14"/>
      <c r="H48" s="14"/>
      <c r="I48" s="14"/>
      <c r="J48" s="14"/>
      <c r="K48" s="14"/>
    </row>
    <row r="49" spans="1:11" ht="15" hidden="1" customHeight="1">
      <c r="A49" s="14"/>
      <c r="B49" s="14"/>
      <c r="C49" s="14"/>
      <c r="D49" s="14"/>
      <c r="E49" s="14"/>
      <c r="F49" s="14"/>
      <c r="G49" s="14"/>
      <c r="H49" s="14"/>
      <c r="I49" s="14"/>
      <c r="J49" s="14"/>
      <c r="K49" s="14"/>
    </row>
    <row r="50" spans="1:11" ht="15" hidden="1" customHeight="1">
      <c r="A50" s="14"/>
      <c r="B50" s="14"/>
      <c r="C50" s="14"/>
      <c r="D50" s="14"/>
      <c r="E50" s="14"/>
      <c r="F50" s="14"/>
      <c r="G50" s="14"/>
      <c r="H50" s="14"/>
      <c r="I50" s="14"/>
      <c r="J50" s="14"/>
      <c r="K50" s="14"/>
    </row>
    <row r="51" spans="1:11" ht="15" hidden="1" customHeight="1">
      <c r="A51" s="14"/>
      <c r="B51" s="14"/>
      <c r="C51" s="14"/>
      <c r="D51" s="14"/>
      <c r="E51" s="14"/>
      <c r="F51" s="14"/>
      <c r="G51" s="14"/>
      <c r="H51" s="14"/>
      <c r="I51" s="14"/>
      <c r="J51" s="14"/>
      <c r="K51" s="14"/>
    </row>
    <row r="52" spans="1:11" ht="15" hidden="1" customHeight="1">
      <c r="A52" s="14"/>
      <c r="B52" s="14"/>
      <c r="C52" s="14"/>
      <c r="D52" s="14"/>
      <c r="E52" s="14"/>
      <c r="F52" s="14"/>
      <c r="G52" s="14"/>
      <c r="H52" s="14"/>
      <c r="I52" s="14"/>
      <c r="J52" s="14"/>
      <c r="K52" s="14"/>
    </row>
    <row r="53" spans="1:11" hidden="1">
      <c r="A53" s="14"/>
      <c r="B53" s="10"/>
      <c r="C53" s="14"/>
      <c r="D53" s="14"/>
      <c r="E53" s="14"/>
      <c r="F53" s="14"/>
      <c r="G53" s="14"/>
      <c r="H53" s="14"/>
      <c r="I53" s="14"/>
      <c r="J53" s="14"/>
      <c r="K53" s="11"/>
    </row>
    <row r="54" spans="1:11" ht="15" hidden="1" customHeight="1">
      <c r="A54" s="14"/>
      <c r="B54" s="11"/>
      <c r="C54" s="14"/>
      <c r="D54" s="14"/>
      <c r="E54" s="14"/>
      <c r="F54" s="14"/>
      <c r="G54" s="14"/>
      <c r="H54" s="14"/>
      <c r="I54" s="14"/>
      <c r="J54" s="14"/>
      <c r="K54" s="11"/>
    </row>
    <row r="55" spans="1:11" ht="15" hidden="1" customHeight="1">
      <c r="A55" s="14"/>
      <c r="B55" s="11"/>
      <c r="C55" s="14"/>
      <c r="D55" s="14"/>
      <c r="E55" s="14"/>
      <c r="F55" s="14"/>
      <c r="G55" s="14"/>
      <c r="H55" s="14"/>
      <c r="I55" s="14"/>
      <c r="J55" s="14"/>
      <c r="K55" s="11"/>
    </row>
    <row r="56" spans="1:11" ht="15" hidden="1" customHeight="1">
      <c r="A56" s="14"/>
      <c r="B56" s="11"/>
      <c r="C56" s="14"/>
      <c r="D56" s="14"/>
      <c r="E56" s="14"/>
      <c r="F56" s="14"/>
      <c r="G56" s="14"/>
      <c r="H56" s="14"/>
      <c r="I56" s="14"/>
      <c r="J56" s="14"/>
      <c r="K56" s="11"/>
    </row>
    <row r="57" spans="1:11" ht="15" hidden="1" customHeight="1">
      <c r="A57" s="14"/>
      <c r="B57" s="11"/>
      <c r="C57" s="14"/>
      <c r="D57" s="14"/>
      <c r="E57" s="14"/>
      <c r="F57" s="14"/>
      <c r="G57" s="14"/>
      <c r="H57" s="14"/>
      <c r="I57" s="14"/>
      <c r="J57" s="14"/>
      <c r="K57" s="11"/>
    </row>
    <row r="58" spans="1:11" ht="15" hidden="1" customHeight="1">
      <c r="A58" s="14"/>
      <c r="B58" s="14"/>
      <c r="C58" s="14"/>
      <c r="D58" s="14"/>
      <c r="E58" s="14"/>
      <c r="F58" s="14"/>
      <c r="G58" s="14"/>
      <c r="H58" s="14"/>
      <c r="I58" s="14"/>
      <c r="J58" s="14"/>
      <c r="K58" s="11"/>
    </row>
    <row r="59" spans="1:11" ht="15" hidden="1" customHeight="1">
      <c r="A59" s="14"/>
      <c r="B59" s="14"/>
      <c r="C59" s="14"/>
      <c r="D59" s="14"/>
      <c r="E59" s="14"/>
      <c r="F59" s="14"/>
      <c r="G59" s="14"/>
      <c r="H59" s="14"/>
      <c r="I59" s="14"/>
      <c r="J59" s="14"/>
      <c r="K59" s="11"/>
    </row>
    <row r="60" spans="1:11" ht="12.75" hidden="1">
      <c r="A60" s="14"/>
      <c r="B60" s="14"/>
      <c r="C60" s="14"/>
      <c r="D60" s="14"/>
      <c r="E60" s="14"/>
      <c r="F60" s="14"/>
      <c r="G60" s="14"/>
      <c r="H60" s="14"/>
      <c r="I60" s="14"/>
      <c r="J60" s="14"/>
      <c r="K60" s="11"/>
    </row>
    <row r="61" spans="1:11" ht="12.75" hidden="1">
      <c r="A61" s="14"/>
      <c r="B61" s="14"/>
      <c r="C61" s="14"/>
      <c r="D61" s="14"/>
      <c r="E61" s="14"/>
      <c r="F61" s="14"/>
      <c r="G61" s="14"/>
      <c r="H61" s="14"/>
      <c r="I61" s="14"/>
      <c r="J61" s="14"/>
      <c r="K61" s="11"/>
    </row>
    <row r="62" spans="1:11" ht="12.75" hidden="1">
      <c r="A62" s="14"/>
      <c r="B62" s="14"/>
      <c r="C62" s="14"/>
      <c r="D62" s="14"/>
      <c r="E62" s="14"/>
      <c r="F62" s="14"/>
      <c r="G62" s="14"/>
      <c r="H62" s="14"/>
      <c r="I62" s="14"/>
      <c r="J62" s="14"/>
      <c r="K62" s="11"/>
    </row>
    <row r="63" spans="1:11" ht="12.75" hidden="1">
      <c r="A63" s="14"/>
      <c r="B63" s="14"/>
      <c r="C63" s="14"/>
      <c r="D63" s="14"/>
      <c r="E63" s="14"/>
      <c r="F63" s="14"/>
      <c r="G63" s="14"/>
      <c r="H63" s="14"/>
      <c r="I63" s="14"/>
      <c r="J63" s="14"/>
      <c r="K63" s="11"/>
    </row>
    <row r="64" spans="1:11" ht="12.75" hidden="1">
      <c r="A64" s="14"/>
      <c r="B64" s="14"/>
      <c r="C64" s="14"/>
      <c r="D64" s="14"/>
      <c r="E64" s="14"/>
      <c r="F64" s="14"/>
      <c r="G64" s="14"/>
      <c r="H64" s="14"/>
      <c r="I64" s="14"/>
      <c r="J64" s="14"/>
      <c r="K64" s="11"/>
    </row>
    <row r="65" spans="1:11" ht="12.75" hidden="1">
      <c r="A65" s="14"/>
      <c r="B65" s="14"/>
      <c r="C65" s="14"/>
      <c r="D65" s="14"/>
      <c r="E65" s="14"/>
      <c r="F65" s="14"/>
      <c r="G65" s="14"/>
      <c r="H65" s="14"/>
      <c r="I65" s="14"/>
      <c r="J65" s="14"/>
      <c r="K65" s="11"/>
    </row>
    <row r="66" spans="1:11" ht="12.75" hidden="1">
      <c r="A66" s="14"/>
      <c r="B66" s="14"/>
      <c r="C66" s="14"/>
      <c r="D66" s="14"/>
      <c r="E66" s="14"/>
      <c r="F66" s="14"/>
      <c r="G66" s="14"/>
      <c r="H66" s="14"/>
      <c r="I66" s="14"/>
      <c r="J66" s="14"/>
      <c r="K66" s="11"/>
    </row>
    <row r="67" spans="1:11" ht="12.75" hidden="1">
      <c r="A67" s="14"/>
      <c r="B67" s="14"/>
      <c r="C67" s="14"/>
      <c r="D67" s="14"/>
      <c r="E67" s="14"/>
      <c r="F67" s="14"/>
      <c r="G67" s="14"/>
      <c r="H67" s="14"/>
      <c r="I67" s="14"/>
      <c r="J67" s="14"/>
      <c r="K67" s="11"/>
    </row>
    <row r="68" spans="1:11" ht="12.75" hidden="1">
      <c r="A68" s="14"/>
      <c r="B68" s="14"/>
      <c r="C68" s="14"/>
      <c r="D68" s="14"/>
      <c r="E68" s="14"/>
      <c r="F68" s="14"/>
      <c r="G68" s="14"/>
      <c r="H68" s="14"/>
      <c r="I68" s="14"/>
      <c r="J68" s="14"/>
      <c r="K68" s="11"/>
    </row>
    <row r="69" spans="1:11" ht="12.75" hidden="1">
      <c r="A69" s="14"/>
      <c r="B69" s="14"/>
      <c r="C69" s="14"/>
      <c r="D69" s="14"/>
      <c r="E69" s="14"/>
      <c r="F69" s="14"/>
      <c r="G69" s="14"/>
      <c r="H69" s="14"/>
      <c r="I69" s="14"/>
      <c r="J69" s="14"/>
      <c r="K69" s="11"/>
    </row>
    <row r="70" spans="1:11" ht="12.75" hidden="1">
      <c r="A70" s="14"/>
      <c r="B70" s="14"/>
      <c r="C70" s="14"/>
      <c r="D70" s="14"/>
      <c r="E70" s="14"/>
      <c r="F70" s="14"/>
      <c r="G70" s="14"/>
      <c r="H70" s="14"/>
      <c r="I70" s="14"/>
      <c r="J70" s="14"/>
      <c r="K70" s="11"/>
    </row>
    <row r="71" spans="1:11" ht="12.75" hidden="1">
      <c r="A71" s="14"/>
      <c r="B71" s="14"/>
      <c r="C71" s="14"/>
      <c r="D71" s="14"/>
      <c r="E71" s="14"/>
      <c r="F71" s="14"/>
      <c r="G71" s="14"/>
      <c r="H71" s="14"/>
      <c r="I71" s="14"/>
      <c r="J71" s="14"/>
      <c r="K71" s="11"/>
    </row>
    <row r="72" spans="1:11" ht="12.75" hidden="1">
      <c r="A72" s="14"/>
      <c r="B72" s="14"/>
      <c r="C72" s="14"/>
      <c r="D72" s="14"/>
      <c r="E72" s="14"/>
      <c r="F72" s="14"/>
      <c r="G72" s="14"/>
      <c r="H72" s="14"/>
      <c r="I72" s="14"/>
      <c r="J72" s="14"/>
      <c r="K72" s="11"/>
    </row>
    <row r="73" spans="1:11" ht="12.75" hidden="1">
      <c r="A73" s="14"/>
      <c r="B73" s="14"/>
      <c r="C73" s="14"/>
      <c r="D73" s="14"/>
      <c r="E73" s="14"/>
      <c r="F73" s="14"/>
      <c r="G73" s="14"/>
      <c r="H73" s="14"/>
      <c r="I73" s="14"/>
      <c r="J73" s="14"/>
      <c r="K73" s="11"/>
    </row>
    <row r="74" spans="1:11" ht="12.75" hidden="1">
      <c r="A74" s="14"/>
      <c r="B74" s="14"/>
      <c r="C74" s="14"/>
      <c r="D74" s="14"/>
      <c r="E74" s="14"/>
      <c r="F74" s="14"/>
      <c r="G74" s="14"/>
      <c r="H74" s="14"/>
      <c r="I74" s="14"/>
      <c r="J74" s="14"/>
      <c r="K74" s="11"/>
    </row>
    <row r="75" spans="1:11" ht="12.75" hidden="1">
      <c r="A75" s="14"/>
      <c r="B75" s="14"/>
      <c r="C75" s="14"/>
      <c r="D75" s="14"/>
      <c r="E75" s="14"/>
      <c r="F75" s="14"/>
      <c r="G75" s="14"/>
      <c r="H75" s="14"/>
      <c r="I75" s="14"/>
      <c r="J75" s="14"/>
      <c r="K75" s="11"/>
    </row>
    <row r="76" spans="1:11" ht="12.75" hidden="1">
      <c r="A76" s="14"/>
      <c r="B76" s="14"/>
      <c r="C76" s="14"/>
      <c r="D76" s="14"/>
      <c r="E76" s="14"/>
      <c r="F76" s="14"/>
      <c r="G76" s="14"/>
      <c r="H76" s="14"/>
      <c r="I76" s="14"/>
      <c r="J76" s="14"/>
      <c r="K76" s="11"/>
    </row>
    <row r="77" spans="1:11" ht="12.75" hidden="1">
      <c r="A77" s="14"/>
      <c r="B77" s="14"/>
      <c r="C77" s="14"/>
      <c r="D77" s="14"/>
      <c r="E77" s="14"/>
      <c r="F77" s="14"/>
      <c r="G77" s="14"/>
      <c r="H77" s="14"/>
      <c r="I77" s="14"/>
      <c r="J77" s="14"/>
      <c r="K77" s="11"/>
    </row>
    <row r="78" spans="1:11" ht="12.75" hidden="1">
      <c r="A78" s="14"/>
      <c r="B78" s="14"/>
      <c r="C78" s="14"/>
      <c r="D78" s="14"/>
      <c r="E78" s="14"/>
      <c r="F78" s="14"/>
      <c r="G78" s="14"/>
      <c r="H78" s="14"/>
      <c r="I78" s="14"/>
      <c r="J78" s="14"/>
      <c r="K78" s="11"/>
    </row>
    <row r="79" spans="1:11" ht="12.75" hidden="1">
      <c r="A79" s="14"/>
      <c r="B79" s="14"/>
      <c r="C79" s="14"/>
      <c r="D79" s="14"/>
      <c r="E79" s="14"/>
      <c r="F79" s="14"/>
      <c r="G79" s="14"/>
      <c r="H79" s="14"/>
      <c r="I79" s="14"/>
      <c r="J79" s="14"/>
      <c r="K79" s="11"/>
    </row>
    <row r="80" spans="1:11" ht="12.75" hidden="1">
      <c r="A80" s="14"/>
      <c r="B80" s="14"/>
      <c r="C80" s="14"/>
      <c r="D80" s="14"/>
      <c r="E80" s="14"/>
      <c r="F80" s="14"/>
      <c r="G80" s="14"/>
      <c r="H80" s="14"/>
      <c r="I80" s="14"/>
      <c r="J80" s="14"/>
      <c r="K80" s="11"/>
    </row>
    <row r="81" spans="1:11" ht="12.75" hidden="1">
      <c r="A81" s="14"/>
      <c r="B81" s="14"/>
      <c r="C81" s="14"/>
      <c r="D81" s="14"/>
      <c r="E81" s="14"/>
      <c r="F81" s="14"/>
      <c r="G81" s="14"/>
      <c r="H81" s="14"/>
      <c r="I81" s="14"/>
      <c r="J81" s="14"/>
      <c r="K81" s="11"/>
    </row>
    <row r="82" spans="1:11" ht="12.75" hidden="1">
      <c r="A82" s="14"/>
      <c r="B82" s="14"/>
      <c r="C82" s="14"/>
      <c r="D82" s="14"/>
      <c r="E82" s="14"/>
      <c r="F82" s="14"/>
      <c r="G82" s="14"/>
      <c r="H82" s="14"/>
      <c r="I82" s="14"/>
      <c r="J82" s="14"/>
      <c r="K82" s="11"/>
    </row>
    <row r="83" spans="1:11" ht="12.75" hidden="1">
      <c r="A83" s="14"/>
      <c r="B83" s="14"/>
      <c r="C83" s="14"/>
      <c r="D83" s="14"/>
      <c r="E83" s="14"/>
      <c r="F83" s="14"/>
      <c r="G83" s="14"/>
      <c r="H83" s="14"/>
      <c r="I83" s="14"/>
      <c r="J83" s="14"/>
      <c r="K83" s="11"/>
    </row>
    <row r="84" spans="1:11" ht="12.75" hidden="1">
      <c r="A84" s="14"/>
      <c r="B84" s="14"/>
      <c r="C84" s="14"/>
      <c r="D84" s="14"/>
      <c r="E84" s="14"/>
      <c r="F84" s="14"/>
      <c r="G84" s="14"/>
      <c r="H84" s="14"/>
      <c r="I84" s="14"/>
      <c r="J84" s="14"/>
      <c r="K84" s="11"/>
    </row>
    <row r="85" spans="1:11" ht="12.75" hidden="1">
      <c r="A85" s="14"/>
      <c r="B85" s="14"/>
      <c r="C85" s="14"/>
      <c r="D85" s="14"/>
      <c r="E85" s="14"/>
      <c r="F85" s="14"/>
      <c r="G85" s="14"/>
      <c r="H85" s="14"/>
      <c r="I85" s="14"/>
      <c r="J85" s="14"/>
      <c r="K85" s="11"/>
    </row>
    <row r="86" spans="1:11" ht="12.75" hidden="1">
      <c r="A86" s="14"/>
      <c r="B86" s="14"/>
      <c r="C86" s="14"/>
      <c r="D86" s="14"/>
      <c r="E86" s="14"/>
      <c r="F86" s="14"/>
      <c r="G86" s="14"/>
      <c r="H86" s="14"/>
      <c r="I86" s="14"/>
      <c r="J86" s="14"/>
      <c r="K86" s="11"/>
    </row>
    <row r="87" spans="1:11" ht="12.75" hidden="1">
      <c r="A87" s="14"/>
      <c r="B87" s="14"/>
      <c r="C87" s="14"/>
      <c r="D87" s="14"/>
      <c r="E87" s="14"/>
      <c r="F87" s="14"/>
      <c r="G87" s="14"/>
      <c r="H87" s="14"/>
      <c r="I87" s="14"/>
      <c r="J87" s="14"/>
      <c r="K87" s="11"/>
    </row>
    <row r="88" spans="1:11" ht="12.75" hidden="1">
      <c r="A88" s="14"/>
      <c r="B88" s="14"/>
      <c r="C88" s="14"/>
      <c r="D88" s="14"/>
      <c r="E88" s="14"/>
      <c r="F88" s="14"/>
      <c r="G88" s="14"/>
      <c r="H88" s="14"/>
      <c r="I88" s="14"/>
      <c r="J88" s="14"/>
      <c r="K88" s="11"/>
    </row>
    <row r="89" spans="1:11" ht="12.75" hidden="1">
      <c r="A89" s="14"/>
      <c r="B89" s="14"/>
      <c r="C89" s="14"/>
      <c r="D89" s="14"/>
      <c r="E89" s="14"/>
      <c r="F89" s="14"/>
      <c r="G89" s="14"/>
      <c r="H89" s="14"/>
      <c r="I89" s="14"/>
      <c r="J89" s="14"/>
      <c r="K89" s="11"/>
    </row>
    <row r="90" spans="1:11" ht="12.75" hidden="1">
      <c r="A90" s="14"/>
      <c r="B90" s="14"/>
      <c r="C90" s="14"/>
      <c r="D90" s="14"/>
      <c r="E90" s="14"/>
      <c r="F90" s="14"/>
      <c r="G90" s="14"/>
      <c r="H90" s="14"/>
      <c r="I90" s="14"/>
      <c r="J90" s="14"/>
      <c r="K90" s="11"/>
    </row>
    <row r="91" spans="1:11" ht="12.75" hidden="1">
      <c r="A91" s="14"/>
      <c r="B91" s="14"/>
      <c r="C91" s="14"/>
      <c r="D91" s="14"/>
      <c r="E91" s="14"/>
      <c r="F91" s="14"/>
      <c r="G91" s="14"/>
      <c r="H91" s="14"/>
      <c r="I91" s="14"/>
      <c r="J91" s="14"/>
      <c r="K91" s="11"/>
    </row>
    <row r="92" spans="1:11" ht="12.75" hidden="1">
      <c r="A92" s="14"/>
      <c r="B92" s="14"/>
      <c r="C92" s="14"/>
      <c r="D92" s="14"/>
      <c r="E92" s="14"/>
      <c r="F92" s="14"/>
      <c r="G92" s="14"/>
      <c r="H92" s="14"/>
      <c r="I92" s="14"/>
      <c r="J92" s="14"/>
      <c r="K92" s="11"/>
    </row>
    <row r="93" spans="1:11" ht="12.75" hidden="1">
      <c r="A93" s="14"/>
      <c r="B93" s="14"/>
      <c r="C93" s="14"/>
      <c r="D93" s="14"/>
      <c r="E93" s="14"/>
      <c r="F93" s="14"/>
      <c r="G93" s="14"/>
      <c r="H93" s="14"/>
      <c r="I93" s="14"/>
      <c r="J93" s="14"/>
      <c r="K93" s="11"/>
    </row>
    <row r="94" spans="1:11" ht="12.75" hidden="1">
      <c r="A94" s="14"/>
      <c r="B94" s="14"/>
      <c r="C94" s="14"/>
      <c r="D94" s="14"/>
      <c r="E94" s="14"/>
      <c r="F94" s="14"/>
      <c r="G94" s="14"/>
      <c r="H94" s="14"/>
      <c r="I94" s="14"/>
      <c r="J94" s="14"/>
      <c r="K94" s="11"/>
    </row>
    <row r="95" spans="1:11" ht="12.75" hidden="1">
      <c r="A95" s="14"/>
      <c r="B95" s="14"/>
      <c r="C95" s="14"/>
      <c r="D95" s="14"/>
      <c r="E95" s="14"/>
      <c r="F95" s="14"/>
      <c r="G95" s="14"/>
      <c r="H95" s="14"/>
      <c r="I95" s="14"/>
      <c r="J95" s="14"/>
      <c r="K95" s="11"/>
    </row>
    <row r="96" spans="1:11" ht="12.75" hidden="1">
      <c r="A96" s="14"/>
      <c r="B96" s="14"/>
      <c r="C96" s="14"/>
      <c r="D96" s="14"/>
      <c r="E96" s="14"/>
      <c r="F96" s="14"/>
      <c r="G96" s="14"/>
      <c r="H96" s="14"/>
      <c r="I96" s="14"/>
      <c r="J96" s="14"/>
      <c r="K96" s="11"/>
    </row>
    <row r="97" spans="1:11" ht="12.75" hidden="1">
      <c r="A97" s="14"/>
      <c r="B97" s="14"/>
      <c r="C97" s="14"/>
      <c r="D97" s="14"/>
      <c r="E97" s="14"/>
      <c r="F97" s="14"/>
      <c r="G97" s="14"/>
      <c r="H97" s="14"/>
      <c r="I97" s="14"/>
      <c r="J97" s="14"/>
      <c r="K97" s="11"/>
    </row>
    <row r="98" spans="1:11" ht="12.75" hidden="1">
      <c r="A98" s="14"/>
      <c r="B98" s="14"/>
      <c r="C98" s="14"/>
      <c r="D98" s="14"/>
      <c r="E98" s="14"/>
      <c r="F98" s="14"/>
      <c r="G98" s="14"/>
      <c r="H98" s="14"/>
      <c r="I98" s="14"/>
      <c r="J98" s="14"/>
      <c r="K98" s="11"/>
    </row>
    <row r="99" spans="1:11" ht="12.75" hidden="1">
      <c r="A99" s="14"/>
      <c r="B99" s="14"/>
      <c r="C99" s="14"/>
      <c r="D99" s="14"/>
      <c r="E99" s="14"/>
      <c r="F99" s="14"/>
      <c r="G99" s="14"/>
      <c r="H99" s="14"/>
      <c r="I99" s="14"/>
      <c r="J99" s="14"/>
      <c r="K99" s="11"/>
    </row>
    <row r="100" spans="1:11" ht="12.75" hidden="1">
      <c r="A100" s="14"/>
      <c r="B100" s="14"/>
      <c r="C100" s="14"/>
      <c r="D100" s="14"/>
      <c r="E100" s="14"/>
      <c r="F100" s="14"/>
      <c r="G100" s="14"/>
      <c r="H100" s="14"/>
      <c r="I100" s="14"/>
      <c r="J100" s="14"/>
      <c r="K100" s="11"/>
    </row>
    <row r="101" spans="1:11" ht="12.75" hidden="1">
      <c r="A101" s="14"/>
      <c r="B101" s="14"/>
      <c r="C101" s="14"/>
      <c r="D101" s="14"/>
      <c r="E101" s="14"/>
      <c r="F101" s="14"/>
      <c r="G101" s="14"/>
      <c r="H101" s="14"/>
      <c r="I101" s="14"/>
      <c r="J101" s="14"/>
      <c r="K101" s="11"/>
    </row>
    <row r="102" spans="1:11" ht="12.75" hidden="1">
      <c r="A102" s="14"/>
      <c r="B102" s="14"/>
      <c r="C102" s="14"/>
      <c r="D102" s="14"/>
      <c r="E102" s="14"/>
      <c r="F102" s="14"/>
      <c r="G102" s="14"/>
      <c r="H102" s="14"/>
      <c r="I102" s="14"/>
      <c r="J102" s="14"/>
      <c r="K102" s="11"/>
    </row>
    <row r="103" spans="1:11" ht="12.75" hidden="1">
      <c r="A103" s="14"/>
      <c r="B103" s="14"/>
      <c r="C103" s="14"/>
      <c r="D103" s="14"/>
      <c r="E103" s="14"/>
      <c r="F103" s="14"/>
      <c r="G103" s="14"/>
      <c r="H103" s="14"/>
      <c r="I103" s="14"/>
      <c r="J103" s="14"/>
      <c r="K103" s="11"/>
    </row>
    <row r="104" spans="1:11" ht="12.75" hidden="1">
      <c r="A104" s="14"/>
      <c r="B104" s="14"/>
      <c r="C104" s="14"/>
      <c r="D104" s="14"/>
      <c r="E104" s="14"/>
      <c r="F104" s="14"/>
      <c r="G104" s="14"/>
      <c r="H104" s="14"/>
      <c r="I104" s="14"/>
      <c r="J104" s="14"/>
      <c r="K104" s="11"/>
    </row>
    <row r="105" spans="1:11" ht="12.75" hidden="1">
      <c r="A105" s="14"/>
      <c r="B105" s="14"/>
      <c r="C105" s="14"/>
      <c r="D105" s="14"/>
      <c r="E105" s="14"/>
      <c r="F105" s="14"/>
      <c r="G105" s="14"/>
      <c r="H105" s="14"/>
      <c r="I105" s="14"/>
      <c r="J105" s="14"/>
      <c r="K105" s="11"/>
    </row>
    <row r="106" spans="1:11" ht="12.75" hidden="1">
      <c r="A106" s="14"/>
      <c r="B106" s="14"/>
      <c r="C106" s="14"/>
      <c r="D106" s="14"/>
      <c r="E106" s="14"/>
      <c r="F106" s="14"/>
      <c r="G106" s="14"/>
      <c r="H106" s="14"/>
      <c r="I106" s="14"/>
      <c r="J106" s="14"/>
      <c r="K106" s="11"/>
    </row>
    <row r="107" spans="1:11" ht="12.75" hidden="1">
      <c r="K107" s="1"/>
    </row>
    <row r="108" spans="1:11" ht="12.75" hidden="1">
      <c r="K108" s="1"/>
    </row>
    <row r="109" spans="1:11" ht="12.75" hidden="1">
      <c r="K109" s="1"/>
    </row>
    <row r="110" spans="1:11" ht="12.75" hidden="1">
      <c r="K110" s="1"/>
    </row>
    <row r="111" spans="1:11" ht="12.75" hidden="1">
      <c r="K111" s="1"/>
    </row>
    <row r="112" spans="1:11" ht="12.75" hidden="1">
      <c r="K112" s="1"/>
    </row>
    <row r="113" spans="11:11" ht="12.75" hidden="1">
      <c r="K113" s="1"/>
    </row>
    <row r="114" spans="11:11" ht="12.75" hidden="1">
      <c r="K114" s="1"/>
    </row>
    <row r="115" spans="11:11" ht="12.75" hidden="1">
      <c r="K115" s="1"/>
    </row>
    <row r="116" spans="11:11" ht="12.75" hidden="1">
      <c r="K116" s="1"/>
    </row>
    <row r="117" spans="11:11" ht="12.75" hidden="1">
      <c r="K117" s="1"/>
    </row>
    <row r="118" spans="11:11" ht="12.75" hidden="1">
      <c r="K118" s="1"/>
    </row>
    <row r="119" spans="11:11" ht="12.75" hidden="1">
      <c r="K119" s="1"/>
    </row>
    <row r="120" spans="11:11" ht="12.75" hidden="1">
      <c r="K120" s="1"/>
    </row>
    <row r="121" spans="11:11" ht="12.75" hidden="1">
      <c r="K121" s="1"/>
    </row>
    <row r="122" spans="11:11" ht="12.75" hidden="1">
      <c r="K122" s="1"/>
    </row>
    <row r="123" spans="11:11" ht="12.75" hidden="1">
      <c r="K123" s="1"/>
    </row>
    <row r="124" spans="11:11" ht="12.75" hidden="1">
      <c r="K124" s="1"/>
    </row>
    <row r="125" spans="11:11" ht="12.75" hidden="1">
      <c r="K125" s="1"/>
    </row>
    <row r="126" spans="11:11" ht="12.75" hidden="1">
      <c r="K126" s="1"/>
    </row>
    <row r="127" spans="11:11" ht="12.75" hidden="1">
      <c r="K127" s="1"/>
    </row>
    <row r="128" spans="11:11" ht="12.75" hidden="1">
      <c r="K128" s="1"/>
    </row>
    <row r="129" spans="11:11" ht="12.75" hidden="1">
      <c r="K129" s="1"/>
    </row>
    <row r="130" spans="11:11" ht="12.75" hidden="1">
      <c r="K130" s="1"/>
    </row>
    <row r="131" spans="11:11" ht="12.75" hidden="1">
      <c r="K131" s="1"/>
    </row>
    <row r="132" spans="11:11" ht="12.75" hidden="1">
      <c r="K132" s="1"/>
    </row>
    <row r="133" spans="11:11" ht="12.75" hidden="1">
      <c r="K133" s="1"/>
    </row>
    <row r="134" spans="11:11" ht="12.75" hidden="1">
      <c r="K134" s="1"/>
    </row>
    <row r="135" spans="11:11" ht="12.75" hidden="1">
      <c r="K135" s="1"/>
    </row>
    <row r="136" spans="11:11" ht="12.75" hidden="1">
      <c r="K136" s="1"/>
    </row>
    <row r="137" spans="11:11" ht="12.75" hidden="1">
      <c r="K137" s="1"/>
    </row>
    <row r="138" spans="11:11" ht="12.75" hidden="1">
      <c r="K138" s="1"/>
    </row>
    <row r="139" spans="11:11" ht="12.75" hidden="1">
      <c r="K139" s="1"/>
    </row>
    <row r="140" spans="11:11" ht="12.75" hidden="1">
      <c r="K140" s="1"/>
    </row>
    <row r="141" spans="11:11" ht="12.75" hidden="1">
      <c r="K141" s="1"/>
    </row>
    <row r="142" spans="11:11" ht="12.75" hidden="1">
      <c r="K142" s="1"/>
    </row>
    <row r="143" spans="11:11" ht="12.75" hidden="1">
      <c r="K143" s="1"/>
    </row>
    <row r="144" spans="11:11" ht="12.75" hidden="1">
      <c r="K144" s="1"/>
    </row>
    <row r="145" spans="11:11" ht="12.75" hidden="1">
      <c r="K145" s="1"/>
    </row>
    <row r="146" spans="11:11" ht="12.75" hidden="1">
      <c r="K146" s="1"/>
    </row>
    <row r="147" spans="11:11" ht="12.75" hidden="1">
      <c r="K147" s="1"/>
    </row>
    <row r="148" spans="11:11" ht="12.75" hidden="1">
      <c r="K148" s="1"/>
    </row>
    <row r="149" spans="11:11" ht="12.75" hidden="1">
      <c r="K149" s="1"/>
    </row>
    <row r="150" spans="11:11" ht="12.75" hidden="1">
      <c r="K150" s="1"/>
    </row>
    <row r="151" spans="11:11" ht="12.75" hidden="1">
      <c r="K151" s="1"/>
    </row>
    <row r="152" spans="11:11" ht="12.75" hidden="1">
      <c r="K152" s="1"/>
    </row>
    <row r="153" spans="11:11" ht="12.75" hidden="1">
      <c r="K153" s="1"/>
    </row>
    <row r="154" spans="11:11" ht="12.75" hidden="1">
      <c r="K154" s="1"/>
    </row>
    <row r="155" spans="11:11" ht="12.75" hidden="1">
      <c r="K155" s="1"/>
    </row>
    <row r="156" spans="11:11" ht="12.75" hidden="1">
      <c r="K156" s="1"/>
    </row>
    <row r="157" spans="11:11" ht="12.75" hidden="1">
      <c r="K157" s="1"/>
    </row>
    <row r="158" spans="11:11" ht="12.75" hidden="1">
      <c r="K158" s="1"/>
    </row>
    <row r="159" spans="11:11" ht="12.75" hidden="1">
      <c r="K159" s="1"/>
    </row>
    <row r="160" spans="11:11" ht="12.75" hidden="1">
      <c r="K160" s="1"/>
    </row>
    <row r="161" spans="11:11" ht="12.75" hidden="1">
      <c r="K161" s="1"/>
    </row>
    <row r="162" spans="11:11" ht="12.75" hidden="1">
      <c r="K162" s="1"/>
    </row>
    <row r="163" spans="11:11" ht="12.75" hidden="1">
      <c r="K163" s="1"/>
    </row>
    <row r="164" spans="11:11" ht="12.75" hidden="1">
      <c r="K164" s="1"/>
    </row>
    <row r="165" spans="11:11" ht="12.75" hidden="1">
      <c r="K165" s="1"/>
    </row>
    <row r="166" spans="11:11" ht="12.75" hidden="1">
      <c r="K166" s="1"/>
    </row>
    <row r="167" spans="11:11" ht="12.75" hidden="1">
      <c r="K167" s="1"/>
    </row>
    <row r="168" spans="11:11" ht="12.75" hidden="1">
      <c r="K168" s="1"/>
    </row>
    <row r="169" spans="11:11" ht="12.75" hidden="1">
      <c r="K169" s="1"/>
    </row>
    <row r="170" spans="11:11" ht="12.75" hidden="1">
      <c r="K170" s="1"/>
    </row>
    <row r="171" spans="11:11" ht="12.75" hidden="1">
      <c r="K171" s="1"/>
    </row>
    <row r="172" spans="11:11" ht="12.75" hidden="1">
      <c r="K172" s="1"/>
    </row>
    <row r="173" spans="11:11" ht="12.75" hidden="1">
      <c r="K173" s="1"/>
    </row>
    <row r="174" spans="11:11" ht="12.75" hidden="1">
      <c r="K174" s="1"/>
    </row>
    <row r="175" spans="11:11" ht="12.75" hidden="1">
      <c r="K175" s="1"/>
    </row>
    <row r="176" spans="11:11" ht="12.75" hidden="1">
      <c r="K176" s="1"/>
    </row>
    <row r="177" spans="11:11" ht="12.75" hidden="1">
      <c r="K177" s="1"/>
    </row>
    <row r="178" spans="11:11" ht="12.75" hidden="1">
      <c r="K178" s="1"/>
    </row>
    <row r="179" spans="11:11" ht="12.75" hidden="1">
      <c r="K179" s="1"/>
    </row>
    <row r="180" spans="11:11" ht="12.75" hidden="1">
      <c r="K180" s="1"/>
    </row>
    <row r="181" spans="11:11" ht="12.75" hidden="1">
      <c r="K181" s="1"/>
    </row>
    <row r="182" spans="11:11" ht="12.75" hidden="1">
      <c r="K182" s="1"/>
    </row>
    <row r="183" spans="11:11" ht="12.75" hidden="1">
      <c r="K183" s="1"/>
    </row>
    <row r="184" spans="11:11" ht="12.75" hidden="1">
      <c r="K184" s="1"/>
    </row>
    <row r="185" spans="11:11" ht="12.75" hidden="1">
      <c r="K185" s="1"/>
    </row>
    <row r="186" spans="11:11" ht="12.75" hidden="1">
      <c r="K186" s="1"/>
    </row>
    <row r="187" spans="11:11" ht="12.75" hidden="1">
      <c r="K187" s="1"/>
    </row>
    <row r="188" spans="11:11" ht="12.75" hidden="1">
      <c r="K188" s="1"/>
    </row>
    <row r="189" spans="11:11" ht="12.75" hidden="1">
      <c r="K189" s="1"/>
    </row>
    <row r="190" spans="11:11" ht="12.75" hidden="1">
      <c r="K190" s="1"/>
    </row>
    <row r="191" spans="11:11" ht="12.75" hidden="1">
      <c r="K191" s="1"/>
    </row>
    <row r="192" spans="11:11" ht="12.75" hidden="1">
      <c r="K192" s="1"/>
    </row>
    <row r="193" spans="11:11" ht="12.75" hidden="1">
      <c r="K193" s="1"/>
    </row>
    <row r="194" spans="11:11" ht="12.75" hidden="1">
      <c r="K194" s="1"/>
    </row>
    <row r="195" spans="11:11" ht="12.75" hidden="1">
      <c r="K195" s="1"/>
    </row>
    <row r="196" spans="11:11" ht="12.75" hidden="1">
      <c r="K196" s="1"/>
    </row>
    <row r="197" spans="11:11" ht="12.75" hidden="1">
      <c r="K197" s="1"/>
    </row>
    <row r="198" spans="11:11" ht="12.75" hidden="1">
      <c r="K198" s="1"/>
    </row>
    <row r="199" spans="11:11" ht="12.75" hidden="1">
      <c r="K199" s="1"/>
    </row>
    <row r="200" spans="11:11" ht="12.75" hidden="1">
      <c r="K200" s="1"/>
    </row>
    <row r="201" spans="11:11" ht="12.75" hidden="1">
      <c r="K201" s="1"/>
    </row>
    <row r="202" spans="11:11" ht="12.75" hidden="1">
      <c r="K202" s="1"/>
    </row>
    <row r="203" spans="11:11" ht="12.75" hidden="1">
      <c r="K203" s="1"/>
    </row>
    <row r="204" spans="11:11" ht="12.75" hidden="1">
      <c r="K204" s="1"/>
    </row>
    <row r="205" spans="11:11" ht="12.75" hidden="1">
      <c r="K205" s="1"/>
    </row>
    <row r="206" spans="11:11" ht="12.75" hidden="1">
      <c r="K206" s="1"/>
    </row>
    <row r="207" spans="11:11" ht="12.75" hidden="1">
      <c r="K207" s="1"/>
    </row>
    <row r="208" spans="11:11" ht="12.75" hidden="1">
      <c r="K208" s="1"/>
    </row>
    <row r="209" spans="11:11" ht="12.75" hidden="1">
      <c r="K209" s="1"/>
    </row>
    <row r="210" spans="11:11" ht="12.75" hidden="1">
      <c r="K210" s="1"/>
    </row>
    <row r="211" spans="11:11" ht="12.75" hidden="1">
      <c r="K211" s="1"/>
    </row>
    <row r="212" spans="11:11" ht="12.75" hidden="1">
      <c r="K212" s="1"/>
    </row>
    <row r="213" spans="11:11" ht="12.75" hidden="1">
      <c r="K213" s="1"/>
    </row>
    <row r="214" spans="11:11" ht="12.75" hidden="1">
      <c r="K214" s="1"/>
    </row>
    <row r="215" spans="11:11" ht="12.75" hidden="1">
      <c r="K215" s="1"/>
    </row>
    <row r="216" spans="11:11" ht="12.75" hidden="1">
      <c r="K216" s="1"/>
    </row>
    <row r="217" spans="11:11" ht="12.75" hidden="1">
      <c r="K217" s="1"/>
    </row>
    <row r="218" spans="11:11" ht="12.75" hidden="1">
      <c r="K218" s="1"/>
    </row>
    <row r="219" spans="11:11" ht="12.75" hidden="1">
      <c r="K219" s="1"/>
    </row>
    <row r="220" spans="11:11" ht="12.75" hidden="1">
      <c r="K220" s="1"/>
    </row>
    <row r="221" spans="11:11" ht="12.75" hidden="1">
      <c r="K221" s="1"/>
    </row>
    <row r="222" spans="11:11" ht="12.75" hidden="1">
      <c r="K222" s="1"/>
    </row>
    <row r="223" spans="11:11" ht="12.75" hidden="1">
      <c r="K223" s="1"/>
    </row>
    <row r="224" spans="11:11" ht="12.75" hidden="1">
      <c r="K224" s="1"/>
    </row>
    <row r="225" spans="11:11" ht="12.75" hidden="1">
      <c r="K225" s="1"/>
    </row>
    <row r="226" spans="11:11" ht="12.75" hidden="1">
      <c r="K226" s="1"/>
    </row>
    <row r="227" spans="11:11" ht="12.75" hidden="1">
      <c r="K227" s="1"/>
    </row>
    <row r="228" spans="11:11" ht="12.75" hidden="1">
      <c r="K228" s="1"/>
    </row>
    <row r="229" spans="11:11" ht="12.75" hidden="1">
      <c r="K229" s="1"/>
    </row>
    <row r="230" spans="11:11" ht="12.75" hidden="1">
      <c r="K230" s="1"/>
    </row>
    <row r="231" spans="11:11" ht="12.75" hidden="1">
      <c r="K231" s="1"/>
    </row>
    <row r="232" spans="11:11" ht="12.75" hidden="1">
      <c r="K232" s="1"/>
    </row>
    <row r="233" spans="11:11" ht="12.75" hidden="1">
      <c r="K233" s="1"/>
    </row>
    <row r="234" spans="11:11" ht="12.75" hidden="1">
      <c r="K234" s="1"/>
    </row>
    <row r="235" spans="11:11" ht="12.75" hidden="1">
      <c r="K235" s="1"/>
    </row>
    <row r="236" spans="11:11" ht="12.75" hidden="1">
      <c r="K236" s="1"/>
    </row>
    <row r="237" spans="11:11" ht="12.75" hidden="1">
      <c r="K237" s="1"/>
    </row>
    <row r="238" spans="11:11" ht="12.75" hidden="1">
      <c r="K238" s="1"/>
    </row>
    <row r="239" spans="11:11" ht="12.75" hidden="1">
      <c r="K239" s="1"/>
    </row>
    <row r="240" spans="11:11" ht="12.75" hidden="1">
      <c r="K240" s="1"/>
    </row>
    <row r="241" spans="11:11" ht="12.75" hidden="1">
      <c r="K241" s="1"/>
    </row>
    <row r="242" spans="11:11" ht="12.75" hidden="1">
      <c r="K242" s="1"/>
    </row>
    <row r="243" spans="11:11" ht="12.75" hidden="1">
      <c r="K243" s="1"/>
    </row>
    <row r="244" spans="11:11" ht="12.75" hidden="1">
      <c r="K244" s="1"/>
    </row>
    <row r="245" spans="11:11" ht="12.75" hidden="1">
      <c r="K245" s="1"/>
    </row>
    <row r="246" spans="11:11" ht="12.75" hidden="1">
      <c r="K246" s="1"/>
    </row>
    <row r="247" spans="11:11" ht="12.75" hidden="1">
      <c r="K247" s="1"/>
    </row>
    <row r="248" spans="11:11" ht="12.75" hidden="1">
      <c r="K248" s="1"/>
    </row>
    <row r="249" spans="11:11" ht="12.75" hidden="1">
      <c r="K249" s="1"/>
    </row>
    <row r="250" spans="11:11" ht="12.75" hidden="1">
      <c r="K250" s="1"/>
    </row>
    <row r="251" spans="11:11" ht="12.75" hidden="1">
      <c r="K251" s="1"/>
    </row>
    <row r="252" spans="11:11" ht="12.75" hidden="1">
      <c r="K252" s="1"/>
    </row>
    <row r="253" spans="11:11" ht="12.75" hidden="1">
      <c r="K253" s="1"/>
    </row>
    <row r="254" spans="11:11" ht="12.75" hidden="1">
      <c r="K254" s="1"/>
    </row>
    <row r="255" spans="11:11" ht="12.75" hidden="1">
      <c r="K255" s="1"/>
    </row>
    <row r="256" spans="11:11" ht="12.75" hidden="1">
      <c r="K256" s="1"/>
    </row>
    <row r="257" spans="11:11" ht="12.75" hidden="1">
      <c r="K257" s="1"/>
    </row>
    <row r="258" spans="11:11" ht="12.75" hidden="1">
      <c r="K258" s="1"/>
    </row>
    <row r="259" spans="11:11" ht="12.75" hidden="1">
      <c r="K259" s="1"/>
    </row>
    <row r="260" spans="11:11" ht="12.75" hidden="1">
      <c r="K260" s="1"/>
    </row>
    <row r="261" spans="11:11" ht="12.75" hidden="1">
      <c r="K261" s="1"/>
    </row>
    <row r="262" spans="11:11" ht="12.75" hidden="1">
      <c r="K262" s="1"/>
    </row>
    <row r="263" spans="11:11" ht="12.75" hidden="1">
      <c r="K263" s="1"/>
    </row>
    <row r="264" spans="11:11" ht="12.75" hidden="1">
      <c r="K264" s="1"/>
    </row>
    <row r="265" spans="11:11" ht="12.75" hidden="1">
      <c r="K265" s="1"/>
    </row>
    <row r="266" spans="11:11" ht="12.75" hidden="1">
      <c r="K266" s="1"/>
    </row>
    <row r="267" spans="11:11" ht="12.75" hidden="1">
      <c r="K267" s="1"/>
    </row>
    <row r="268" spans="11:11" ht="12.75" hidden="1">
      <c r="K268" s="1"/>
    </row>
    <row r="269" spans="11:11" ht="12.75" hidden="1">
      <c r="K269" s="1"/>
    </row>
    <row r="270" spans="11:11" ht="12.75" hidden="1">
      <c r="K270" s="1"/>
    </row>
    <row r="271" spans="11:11" ht="12.75" hidden="1">
      <c r="K271" s="1"/>
    </row>
    <row r="272" spans="11:11" ht="12.75" hidden="1">
      <c r="K272" s="1"/>
    </row>
    <row r="273" spans="11:11" ht="12.75" hidden="1">
      <c r="K273" s="1"/>
    </row>
    <row r="274" spans="11:11" ht="12.75" hidden="1">
      <c r="K274" s="1"/>
    </row>
    <row r="275" spans="11:11" ht="12.75" hidden="1">
      <c r="K275" s="1"/>
    </row>
    <row r="276" spans="11:11" ht="12.75" hidden="1">
      <c r="K276" s="1"/>
    </row>
    <row r="277" spans="11:11" ht="12.75" hidden="1">
      <c r="K277" s="1"/>
    </row>
    <row r="278" spans="11:11" ht="12.75" hidden="1">
      <c r="K278" s="1"/>
    </row>
    <row r="279" spans="11:11" ht="12.75" hidden="1">
      <c r="K279" s="1"/>
    </row>
    <row r="280" spans="11:11" ht="12.75" hidden="1">
      <c r="K280" s="1"/>
    </row>
    <row r="281" spans="11:11" ht="12.75" hidden="1">
      <c r="K281" s="1"/>
    </row>
    <row r="282" spans="11:11" ht="12.75" hidden="1">
      <c r="K282" s="1"/>
    </row>
    <row r="283" spans="11:11" ht="12.75" hidden="1">
      <c r="K283" s="1"/>
    </row>
    <row r="284" spans="11:11" ht="12.75" hidden="1">
      <c r="K284" s="1"/>
    </row>
    <row r="285" spans="11:11" ht="12.75" hidden="1">
      <c r="K285" s="1"/>
    </row>
    <row r="286" spans="11:11" ht="12.75" hidden="1">
      <c r="K286" s="1"/>
    </row>
    <row r="287" spans="11:11" ht="12.75" hidden="1">
      <c r="K287" s="1"/>
    </row>
    <row r="288" spans="11:11" ht="12.75" hidden="1">
      <c r="K288" s="1"/>
    </row>
    <row r="289" spans="11:11" ht="12.75" hidden="1">
      <c r="K289" s="1"/>
    </row>
    <row r="290" spans="11:11" ht="12.75" hidden="1">
      <c r="K290" s="1"/>
    </row>
    <row r="291" spans="11:11" ht="12.75" hidden="1">
      <c r="K291" s="1"/>
    </row>
    <row r="292" spans="11:11" ht="12.75" hidden="1">
      <c r="K292" s="1"/>
    </row>
    <row r="293" spans="11:11" ht="12.75" hidden="1">
      <c r="K293" s="1"/>
    </row>
    <row r="294" spans="11:11" ht="12.75" hidden="1">
      <c r="K294" s="1"/>
    </row>
    <row r="295" spans="11:11" ht="12.75" hidden="1">
      <c r="K295" s="1"/>
    </row>
    <row r="296" spans="11:11" ht="12.75" hidden="1">
      <c r="K296" s="1"/>
    </row>
    <row r="297" spans="11:11" ht="12.75" hidden="1">
      <c r="K297" s="1"/>
    </row>
    <row r="298" spans="11:11" ht="12.75" hidden="1">
      <c r="K298" s="1"/>
    </row>
    <row r="299" spans="11:11" ht="12.75" hidden="1">
      <c r="K299" s="1"/>
    </row>
    <row r="300" spans="11:11" ht="12.75" hidden="1">
      <c r="K300" s="1"/>
    </row>
    <row r="301" spans="11:11" ht="12.75" hidden="1">
      <c r="K301" s="1"/>
    </row>
    <row r="302" spans="11:11" ht="12.75" hidden="1">
      <c r="K302" s="1"/>
    </row>
    <row r="303" spans="11:11" ht="12.75" hidden="1">
      <c r="K303" s="1"/>
    </row>
    <row r="304" spans="11:11" ht="12.75" hidden="1">
      <c r="K304" s="1"/>
    </row>
    <row r="305" spans="11:11" ht="12.75" hidden="1">
      <c r="K305" s="1"/>
    </row>
    <row r="306" spans="11:11" ht="12.75" hidden="1">
      <c r="K306" s="1"/>
    </row>
    <row r="307" spans="11:11" ht="12.75" hidden="1">
      <c r="K307" s="1"/>
    </row>
    <row r="308" spans="11:11" ht="12.75" hidden="1">
      <c r="K308" s="1"/>
    </row>
    <row r="309" spans="11:11" ht="12.75" hidden="1">
      <c r="K309" s="1"/>
    </row>
    <row r="310" spans="11:11" ht="12.75" hidden="1">
      <c r="K310" s="1"/>
    </row>
    <row r="311" spans="11:11" ht="12.75" hidden="1">
      <c r="K311" s="1"/>
    </row>
    <row r="312" spans="11:11" ht="12.75" hidden="1">
      <c r="K312" s="1"/>
    </row>
    <row r="313" spans="11:11" ht="12.75" hidden="1">
      <c r="K313" s="1"/>
    </row>
    <row r="314" spans="11:11" ht="12.75" hidden="1">
      <c r="K314" s="1"/>
    </row>
    <row r="315" spans="11:11" ht="12.75" hidden="1">
      <c r="K315" s="1"/>
    </row>
    <row r="316" spans="11:11" ht="12.75" hidden="1">
      <c r="K316" s="1"/>
    </row>
    <row r="317" spans="11:11" ht="12.75" hidden="1">
      <c r="K317" s="1"/>
    </row>
    <row r="318" spans="11:11" ht="12.75" hidden="1">
      <c r="K318" s="1"/>
    </row>
    <row r="319" spans="11:11" ht="12.75" hidden="1">
      <c r="K319" s="1"/>
    </row>
    <row r="320" spans="11:11" ht="12.75" hidden="1">
      <c r="K320" s="1"/>
    </row>
    <row r="321" spans="11:11" ht="12.75" hidden="1">
      <c r="K321" s="1"/>
    </row>
    <row r="322" spans="11:11" ht="12.75" hidden="1">
      <c r="K322" s="1"/>
    </row>
    <row r="323" spans="11:11" ht="12.75" hidden="1">
      <c r="K323" s="1"/>
    </row>
    <row r="324" spans="11:11" ht="12.75" hidden="1">
      <c r="K324" s="1"/>
    </row>
    <row r="325" spans="11:11" ht="12.75" hidden="1">
      <c r="K325" s="1"/>
    </row>
    <row r="326" spans="11:11" ht="12.75" hidden="1">
      <c r="K326" s="1"/>
    </row>
    <row r="327" spans="11:11" ht="12.75" hidden="1">
      <c r="K327" s="1"/>
    </row>
    <row r="328" spans="11:11" ht="12.75" hidden="1">
      <c r="K328" s="1"/>
    </row>
    <row r="329" spans="11:11" ht="12.75" hidden="1">
      <c r="K329" s="1"/>
    </row>
    <row r="330" spans="11:11" ht="12.75" hidden="1">
      <c r="K330" s="1"/>
    </row>
    <row r="331" spans="11:11" ht="12.75" hidden="1">
      <c r="K331" s="1"/>
    </row>
    <row r="332" spans="11:11" ht="12.75" hidden="1">
      <c r="K332" s="1"/>
    </row>
    <row r="333" spans="11:11" ht="12.75" hidden="1">
      <c r="K333" s="1"/>
    </row>
    <row r="334" spans="11:11" ht="12.75" hidden="1">
      <c r="K334" s="1"/>
    </row>
    <row r="335" spans="11:11" ht="12.75" hidden="1">
      <c r="K335" s="1"/>
    </row>
    <row r="336" spans="11:11" ht="12.75" hidden="1">
      <c r="K336" s="1"/>
    </row>
    <row r="337" spans="11:11" ht="12.75" hidden="1">
      <c r="K337" s="1"/>
    </row>
    <row r="338" spans="11:11" ht="12.75" hidden="1">
      <c r="K338" s="1"/>
    </row>
    <row r="339" spans="11:11" ht="12.75" hidden="1">
      <c r="K339" s="1"/>
    </row>
    <row r="340" spans="11:11" ht="12.75" hidden="1">
      <c r="K340" s="1"/>
    </row>
    <row r="341" spans="11:11" ht="12.75" hidden="1">
      <c r="K341" s="1"/>
    </row>
    <row r="342" spans="11:11" ht="12.75" hidden="1">
      <c r="K342" s="1"/>
    </row>
    <row r="343" spans="11:11" ht="12.75" hidden="1">
      <c r="K343" s="1"/>
    </row>
    <row r="344" spans="11:11" ht="12.75" hidden="1">
      <c r="K344" s="1"/>
    </row>
    <row r="345" spans="11:11" ht="12.75" hidden="1">
      <c r="K345" s="1"/>
    </row>
    <row r="346" spans="11:11" ht="12.75" hidden="1">
      <c r="K346" s="1"/>
    </row>
    <row r="347" spans="11:11" ht="12.75" hidden="1">
      <c r="K347" s="1"/>
    </row>
    <row r="348" spans="11:11" ht="12.75" hidden="1">
      <c r="K348" s="1"/>
    </row>
    <row r="349" spans="11:11" ht="12.75" hidden="1">
      <c r="K349" s="1"/>
    </row>
    <row r="350" spans="11:11" ht="12.75" hidden="1">
      <c r="K350" s="1"/>
    </row>
    <row r="351" spans="11:11" ht="12.75" hidden="1">
      <c r="K351" s="1"/>
    </row>
    <row r="352" spans="11:11" ht="12.75" hidden="1">
      <c r="K352" s="1"/>
    </row>
    <row r="353" spans="11:11" ht="12.75" hidden="1">
      <c r="K353" s="1"/>
    </row>
    <row r="354" spans="11:11" ht="12.75" hidden="1">
      <c r="K354" s="1"/>
    </row>
    <row r="355" spans="11:11" ht="12.75" hidden="1">
      <c r="K355" s="1"/>
    </row>
    <row r="356" spans="11:11" ht="12.75" hidden="1">
      <c r="K356" s="1"/>
    </row>
    <row r="357" spans="11:11" ht="12.75" hidden="1">
      <c r="K357" s="1"/>
    </row>
    <row r="358" spans="11:11" ht="12.75" hidden="1">
      <c r="K358" s="1"/>
    </row>
    <row r="359" spans="11:11" ht="12.75" hidden="1">
      <c r="K359" s="1"/>
    </row>
    <row r="360" spans="11:11" ht="12.75" hidden="1">
      <c r="K360" s="1"/>
    </row>
    <row r="361" spans="11:11" ht="12.75" hidden="1">
      <c r="K361" s="1"/>
    </row>
    <row r="362" spans="11:11" ht="12.75" hidden="1">
      <c r="K362" s="1"/>
    </row>
    <row r="363" spans="11:11" ht="12.75" hidden="1">
      <c r="K363" s="1"/>
    </row>
    <row r="364" spans="11:11" ht="12.75" hidden="1">
      <c r="K364" s="1"/>
    </row>
    <row r="365" spans="11:11" ht="12.75" hidden="1">
      <c r="K365" s="1"/>
    </row>
    <row r="366" spans="11:11" ht="12.75" hidden="1">
      <c r="K366" s="1"/>
    </row>
    <row r="367" spans="11:11" ht="12.75" hidden="1">
      <c r="K367" s="1"/>
    </row>
    <row r="368" spans="11:11" ht="12.75" hidden="1">
      <c r="K368" s="1"/>
    </row>
    <row r="369" spans="11:11" ht="12.75" hidden="1">
      <c r="K369" s="1"/>
    </row>
    <row r="370" spans="11:11" ht="12.75" hidden="1">
      <c r="K370" s="1"/>
    </row>
    <row r="371" spans="11:11" ht="12.75" hidden="1">
      <c r="K371" s="1"/>
    </row>
    <row r="372" spans="11:11" ht="12.75" hidden="1">
      <c r="K372" s="1"/>
    </row>
    <row r="373" spans="11:11" ht="12.75" hidden="1">
      <c r="K373" s="1"/>
    </row>
    <row r="374" spans="11:11" ht="12.75" hidden="1">
      <c r="K374" s="1"/>
    </row>
    <row r="375" spans="11:11" ht="12.75" hidden="1">
      <c r="K375" s="1"/>
    </row>
    <row r="376" spans="11:11" ht="12.75" hidden="1">
      <c r="K376" s="1"/>
    </row>
    <row r="377" spans="11:11" ht="12.75" hidden="1">
      <c r="K377" s="1"/>
    </row>
    <row r="378" spans="11:11" ht="12.75" hidden="1">
      <c r="K378" s="1"/>
    </row>
    <row r="379" spans="11:11" ht="12.75" hidden="1">
      <c r="K379" s="1"/>
    </row>
    <row r="380" spans="11:11" ht="12.75" hidden="1">
      <c r="K380" s="1"/>
    </row>
    <row r="381" spans="11:11" ht="12.75" hidden="1">
      <c r="K381" s="1"/>
    </row>
    <row r="382" spans="11:11" ht="12.75" hidden="1">
      <c r="K382" s="1"/>
    </row>
    <row r="383" spans="11:11" ht="12.75" hidden="1">
      <c r="K383" s="1"/>
    </row>
    <row r="384" spans="11:11" ht="12.75" hidden="1">
      <c r="K384" s="1"/>
    </row>
    <row r="385" spans="11:11" ht="12.75" hidden="1">
      <c r="K385" s="1"/>
    </row>
    <row r="386" spans="11:11" ht="12.75" hidden="1">
      <c r="K386" s="1"/>
    </row>
    <row r="387" spans="11:11" ht="12.75" hidden="1">
      <c r="K387" s="1"/>
    </row>
    <row r="388" spans="11:11" ht="12.75" hidden="1">
      <c r="K388" s="1"/>
    </row>
    <row r="389" spans="11:11" ht="12.75" hidden="1">
      <c r="K389" s="1"/>
    </row>
    <row r="390" spans="11:11" ht="12.75" hidden="1">
      <c r="K390" s="1"/>
    </row>
    <row r="391" spans="11:11" ht="12.75" hidden="1">
      <c r="K391" s="1"/>
    </row>
    <row r="392" spans="11:11" ht="12.75" hidden="1">
      <c r="K392" s="1"/>
    </row>
    <row r="393" spans="11:11" ht="12.75" hidden="1">
      <c r="K393" s="1"/>
    </row>
    <row r="394" spans="11:11" ht="12.75" hidden="1">
      <c r="K394" s="1"/>
    </row>
    <row r="395" spans="11:11" ht="12.75" hidden="1">
      <c r="K395" s="1"/>
    </row>
    <row r="396" spans="11:11" ht="12.75" hidden="1">
      <c r="K396" s="1"/>
    </row>
    <row r="397" spans="11:11" ht="12.75" hidden="1">
      <c r="K397" s="1"/>
    </row>
    <row r="398" spans="11:11" ht="12.75" hidden="1">
      <c r="K398" s="1"/>
    </row>
    <row r="399" spans="11:11" ht="12.75" hidden="1">
      <c r="K399" s="1"/>
    </row>
    <row r="400" spans="11:11" ht="12.75" hidden="1">
      <c r="K400" s="1"/>
    </row>
    <row r="401" spans="11:11" ht="12.75" hidden="1">
      <c r="K401" s="1"/>
    </row>
    <row r="402" spans="11:11" ht="12.75" hidden="1">
      <c r="K402" s="1"/>
    </row>
    <row r="403" spans="11:11" ht="12.75" hidden="1">
      <c r="K403" s="1"/>
    </row>
    <row r="404" spans="11:11" ht="12.75" hidden="1">
      <c r="K404" s="1"/>
    </row>
    <row r="405" spans="11:11" ht="12.75" hidden="1">
      <c r="K405" s="1"/>
    </row>
    <row r="406" spans="11:11" ht="12.75" hidden="1">
      <c r="K406" s="1"/>
    </row>
    <row r="407" spans="11:11" ht="12.75" hidden="1">
      <c r="K407" s="1"/>
    </row>
    <row r="408" spans="11:11" ht="12.75" hidden="1">
      <c r="K408" s="1"/>
    </row>
    <row r="409" spans="11:11" ht="12.75" hidden="1">
      <c r="K409" s="1"/>
    </row>
    <row r="410" spans="11:11" ht="12.75" hidden="1">
      <c r="K410" s="1"/>
    </row>
    <row r="411" spans="11:11" ht="12.75" hidden="1">
      <c r="K411" s="1"/>
    </row>
    <row r="412" spans="11:11" ht="12.75" hidden="1">
      <c r="K412" s="1"/>
    </row>
    <row r="413" spans="11:11" ht="12.75" hidden="1">
      <c r="K413" s="1"/>
    </row>
    <row r="414" spans="11:11" ht="12.75" hidden="1">
      <c r="K414" s="1"/>
    </row>
    <row r="415" spans="11:11" ht="12.75" hidden="1">
      <c r="K415" s="1"/>
    </row>
    <row r="416" spans="11:11" ht="12.75" hidden="1">
      <c r="K416" s="1"/>
    </row>
    <row r="417" spans="11:11" ht="12.75" hidden="1">
      <c r="K417" s="1"/>
    </row>
    <row r="418" spans="11:11" ht="12.75" hidden="1">
      <c r="K418" s="1"/>
    </row>
    <row r="419" spans="11:11" ht="12.75" hidden="1">
      <c r="K419" s="1"/>
    </row>
    <row r="420" spans="11:11" ht="12.75" hidden="1">
      <c r="K420" s="1"/>
    </row>
    <row r="421" spans="11:11" ht="12.75" hidden="1">
      <c r="K421" s="1"/>
    </row>
    <row r="422" spans="11:11" ht="12.75" hidden="1">
      <c r="K422" s="1"/>
    </row>
    <row r="423" spans="11:11" ht="12.75" hidden="1">
      <c r="K423" s="1"/>
    </row>
    <row r="424" spans="11:11" ht="12.75" hidden="1">
      <c r="K424" s="1"/>
    </row>
    <row r="425" spans="11:11" ht="12.75" hidden="1">
      <c r="K425" s="1"/>
    </row>
    <row r="426" spans="11:11" ht="12.75" hidden="1">
      <c r="K426" s="1"/>
    </row>
    <row r="427" spans="11:11" ht="12.75" hidden="1">
      <c r="K427" s="1"/>
    </row>
    <row r="428" spans="11:11" ht="12.75" hidden="1">
      <c r="K428" s="1"/>
    </row>
    <row r="429" spans="11:11" ht="12.75" hidden="1">
      <c r="K429" s="1"/>
    </row>
    <row r="430" spans="11:11" ht="12.75" hidden="1">
      <c r="K430" s="1"/>
    </row>
    <row r="431" spans="11:11" ht="12.75" hidden="1">
      <c r="K431" s="1"/>
    </row>
    <row r="432" spans="11:11" ht="12.75" hidden="1">
      <c r="K432" s="1"/>
    </row>
    <row r="433" spans="11:11" ht="12.75" hidden="1">
      <c r="K433" s="1"/>
    </row>
    <row r="434" spans="11:11" ht="12.75" hidden="1">
      <c r="K434" s="1"/>
    </row>
    <row r="435" spans="11:11" ht="12.75" hidden="1">
      <c r="K435" s="1"/>
    </row>
    <row r="436" spans="11:11" ht="12.75" hidden="1">
      <c r="K436" s="1"/>
    </row>
    <row r="437" spans="11:11" ht="12.75" hidden="1">
      <c r="K437" s="1"/>
    </row>
    <row r="438" spans="11:11" ht="12.75" hidden="1">
      <c r="K438" s="1"/>
    </row>
    <row r="439" spans="11:11" ht="12.75" hidden="1">
      <c r="K439" s="1"/>
    </row>
    <row r="440" spans="11:11" ht="12.75" hidden="1">
      <c r="K440" s="1"/>
    </row>
    <row r="441" spans="11:11" ht="12.75" hidden="1">
      <c r="K441" s="1"/>
    </row>
    <row r="442" spans="11:11" ht="12.75" hidden="1">
      <c r="K442" s="1"/>
    </row>
    <row r="443" spans="11:11" ht="12.75" hidden="1">
      <c r="K443" s="1"/>
    </row>
    <row r="444" spans="11:11" ht="12.75" hidden="1">
      <c r="K444" s="1"/>
    </row>
    <row r="445" spans="11:11" ht="12.75" hidden="1">
      <c r="K445" s="1"/>
    </row>
    <row r="446" spans="11:11" ht="12.75" hidden="1">
      <c r="K446" s="1"/>
    </row>
    <row r="447" spans="11:11" ht="12.75" hidden="1">
      <c r="K447" s="1"/>
    </row>
    <row r="448" spans="11:11" ht="12.75" hidden="1">
      <c r="K448" s="1"/>
    </row>
    <row r="449" spans="11:11" ht="12.75" hidden="1">
      <c r="K449" s="1"/>
    </row>
    <row r="450" spans="11:11" ht="12.75" hidden="1">
      <c r="K450" s="1"/>
    </row>
    <row r="451" spans="11:11" ht="12.75" hidden="1">
      <c r="K451" s="1"/>
    </row>
    <row r="452" spans="11:11" ht="12.75" hidden="1">
      <c r="K452" s="1"/>
    </row>
    <row r="453" spans="11:11" ht="12.75" hidden="1">
      <c r="K453" s="1"/>
    </row>
    <row r="454" spans="11:11" ht="12.75" hidden="1">
      <c r="K454" s="1"/>
    </row>
    <row r="455" spans="11:11" ht="12.75" hidden="1">
      <c r="K455" s="1"/>
    </row>
    <row r="456" spans="11:11" ht="12.75" hidden="1">
      <c r="K456" s="1"/>
    </row>
    <row r="457" spans="11:11" ht="12.75" hidden="1">
      <c r="K457" s="1"/>
    </row>
    <row r="458" spans="11:11" ht="12.75" hidden="1">
      <c r="K458" s="1"/>
    </row>
    <row r="459" spans="11:11" ht="12.75" hidden="1">
      <c r="K459" s="1"/>
    </row>
    <row r="460" spans="11:11" ht="12.75" hidden="1">
      <c r="K460" s="1"/>
    </row>
    <row r="461" spans="11:11" ht="12.75" hidden="1">
      <c r="K461" s="1"/>
    </row>
    <row r="462" spans="11:11" ht="12.75" hidden="1">
      <c r="K462" s="1"/>
    </row>
    <row r="463" spans="11:11" ht="12.75" hidden="1">
      <c r="K463" s="1"/>
    </row>
    <row r="464" spans="11:11" ht="12.75" hidden="1">
      <c r="K464" s="1"/>
    </row>
    <row r="465" spans="11:11" ht="12.75" hidden="1">
      <c r="K465" s="1"/>
    </row>
    <row r="466" spans="11:11" ht="12.75" hidden="1">
      <c r="K466" s="1"/>
    </row>
    <row r="467" spans="11:11" ht="12.75" hidden="1">
      <c r="K467" s="1"/>
    </row>
    <row r="468" spans="11:11" ht="12.75" hidden="1">
      <c r="K468" s="1"/>
    </row>
    <row r="469" spans="11:11" ht="12.75" hidden="1">
      <c r="K469" s="1"/>
    </row>
    <row r="470" spans="11:11" ht="12.75" hidden="1">
      <c r="K470" s="1"/>
    </row>
    <row r="471" spans="11:11" ht="12.75" hidden="1">
      <c r="K471" s="1"/>
    </row>
    <row r="472" spans="11:11" ht="12.75" hidden="1">
      <c r="K472" s="1"/>
    </row>
    <row r="473" spans="11:11" ht="12.75" hidden="1">
      <c r="K473" s="1"/>
    </row>
    <row r="474" spans="11:11" ht="12.75" hidden="1">
      <c r="K474" s="1"/>
    </row>
    <row r="475" spans="11:11" ht="12.75" hidden="1">
      <c r="K475" s="1"/>
    </row>
    <row r="476" spans="11:11" ht="12.75" hidden="1">
      <c r="K476" s="1"/>
    </row>
    <row r="477" spans="11:11" ht="12.75" hidden="1">
      <c r="K477" s="1"/>
    </row>
    <row r="478" spans="11:11" ht="12.75" hidden="1">
      <c r="K478" s="1"/>
    </row>
    <row r="479" spans="11:11" ht="12.75" hidden="1">
      <c r="K479" s="1"/>
    </row>
    <row r="480" spans="11:11" ht="12.75" hidden="1">
      <c r="K480" s="1"/>
    </row>
    <row r="481" spans="11:11" ht="12.75" hidden="1">
      <c r="K481" s="1"/>
    </row>
    <row r="482" spans="11:11" ht="12.75" hidden="1">
      <c r="K482" s="1"/>
    </row>
    <row r="483" spans="11:11" ht="12.75" hidden="1">
      <c r="K483" s="1"/>
    </row>
    <row r="484" spans="11:11" ht="12.75" hidden="1">
      <c r="K484" s="1"/>
    </row>
    <row r="485" spans="11:11" ht="12.75" hidden="1">
      <c r="K485" s="1"/>
    </row>
    <row r="486" spans="11:11" ht="12.75" hidden="1">
      <c r="K486" s="1"/>
    </row>
    <row r="487" spans="11:11" ht="12.75" hidden="1">
      <c r="K487" s="1"/>
    </row>
    <row r="488" spans="11:11" ht="12.75" hidden="1">
      <c r="K488" s="1"/>
    </row>
    <row r="489" spans="11:11" ht="12.75" hidden="1">
      <c r="K489" s="1"/>
    </row>
    <row r="490" spans="11:11" ht="12.75" hidden="1">
      <c r="K490" s="1"/>
    </row>
    <row r="491" spans="11:11" ht="12.75" hidden="1">
      <c r="K491" s="1"/>
    </row>
    <row r="492" spans="11:11" ht="12.75" hidden="1">
      <c r="K492" s="1"/>
    </row>
    <row r="493" spans="11:11" ht="12.75" hidden="1">
      <c r="K493" s="1"/>
    </row>
    <row r="494" spans="11:11" ht="12.75" hidden="1">
      <c r="K494" s="1"/>
    </row>
    <row r="495" spans="11:11" ht="12.75" hidden="1">
      <c r="K495" s="1"/>
    </row>
    <row r="496" spans="11:11" ht="12.75" hidden="1">
      <c r="K496" s="1"/>
    </row>
    <row r="497" spans="11:11" ht="12.75" hidden="1">
      <c r="K497" s="1"/>
    </row>
    <row r="498" spans="11:11" ht="12.75" hidden="1">
      <c r="K498" s="1"/>
    </row>
    <row r="499" spans="11:11" ht="12.75" hidden="1">
      <c r="K499" s="1"/>
    </row>
    <row r="500" spans="11:11" ht="12.75" hidden="1">
      <c r="K500" s="1"/>
    </row>
    <row r="501" spans="11:11" ht="12.75" hidden="1">
      <c r="K501" s="1"/>
    </row>
    <row r="502" spans="11:11" ht="12.75" hidden="1">
      <c r="K502" s="1"/>
    </row>
    <row r="503" spans="11:11" ht="12.75" hidden="1">
      <c r="K503" s="1"/>
    </row>
    <row r="504" spans="11:11" ht="12.75" hidden="1">
      <c r="K504" s="1"/>
    </row>
    <row r="505" spans="11:11" ht="12.75" hidden="1">
      <c r="K505" s="1"/>
    </row>
    <row r="506" spans="11:11" ht="12.75" hidden="1">
      <c r="K506" s="1"/>
    </row>
    <row r="507" spans="11:11" ht="12.75" hidden="1">
      <c r="K507" s="1"/>
    </row>
    <row r="508" spans="11:11" ht="12.75" hidden="1">
      <c r="K508" s="1"/>
    </row>
    <row r="509" spans="11:11" ht="12.75" hidden="1">
      <c r="K509" s="1"/>
    </row>
    <row r="510" spans="11:11" ht="12.75" hidden="1">
      <c r="K510" s="1"/>
    </row>
    <row r="511" spans="11:11" ht="12.75" hidden="1">
      <c r="K511" s="1"/>
    </row>
    <row r="512" spans="11:11" ht="12.75" hidden="1">
      <c r="K512" s="1"/>
    </row>
    <row r="513" spans="11:11" ht="12.75" hidden="1">
      <c r="K513" s="1"/>
    </row>
    <row r="514" spans="11:11" ht="12.75" hidden="1">
      <c r="K514" s="1"/>
    </row>
    <row r="515" spans="11:11" ht="12.75" hidden="1">
      <c r="K515" s="1"/>
    </row>
    <row r="516" spans="11:11" ht="12.75" hidden="1">
      <c r="K516" s="1"/>
    </row>
    <row r="517" spans="11:11" ht="12.75" hidden="1">
      <c r="K517" s="1"/>
    </row>
    <row r="518" spans="11:11" ht="12.75" hidden="1">
      <c r="K518" s="1"/>
    </row>
    <row r="519" spans="11:11" ht="12.75" hidden="1">
      <c r="K519" s="1"/>
    </row>
    <row r="520" spans="11:11" ht="12.75" hidden="1">
      <c r="K520" s="1"/>
    </row>
    <row r="521" spans="11:11" ht="12.75" hidden="1">
      <c r="K521" s="1"/>
    </row>
    <row r="522" spans="11:11" ht="12.75" hidden="1">
      <c r="K522" s="1"/>
    </row>
    <row r="523" spans="11:11" ht="12.75" hidden="1">
      <c r="K523" s="1"/>
    </row>
    <row r="524" spans="11:11" ht="12.75" hidden="1">
      <c r="K524" s="1"/>
    </row>
    <row r="525" spans="11:11" ht="12.75" hidden="1">
      <c r="K525" s="1"/>
    </row>
    <row r="526" spans="11:11" ht="12.75" hidden="1">
      <c r="K526" s="1"/>
    </row>
    <row r="527" spans="11:11" ht="12.75" hidden="1">
      <c r="K527" s="1"/>
    </row>
    <row r="528" spans="11:11" ht="12.75" hidden="1">
      <c r="K528" s="1"/>
    </row>
    <row r="529" spans="11:11" ht="12.75" hidden="1">
      <c r="K529" s="1"/>
    </row>
    <row r="530" spans="11:11" ht="12.75" hidden="1">
      <c r="K530" s="1"/>
    </row>
    <row r="531" spans="11:11" ht="12.75" hidden="1">
      <c r="K531" s="1"/>
    </row>
    <row r="532" spans="11:11" ht="12.75" hidden="1">
      <c r="K532" s="1"/>
    </row>
    <row r="533" spans="11:11" ht="12.75" hidden="1">
      <c r="K533" s="1"/>
    </row>
    <row r="534" spans="11:11" ht="12.75" hidden="1">
      <c r="K534" s="1"/>
    </row>
    <row r="535" spans="11:11" ht="12.75" hidden="1">
      <c r="K535" s="1"/>
    </row>
    <row r="536" spans="11:11" ht="12.75" hidden="1">
      <c r="K536" s="1"/>
    </row>
    <row r="537" spans="11:11" ht="12.75" hidden="1">
      <c r="K537" s="1"/>
    </row>
    <row r="538" spans="11:11" ht="12.75" hidden="1">
      <c r="K538" s="1"/>
    </row>
    <row r="539" spans="11:11" ht="12.75" hidden="1">
      <c r="K539" s="1"/>
    </row>
    <row r="540" spans="11:11" ht="12.75" hidden="1">
      <c r="K540" s="1"/>
    </row>
    <row r="541" spans="11:11" ht="12.75" hidden="1">
      <c r="K541" s="1"/>
    </row>
    <row r="542" spans="11:11" ht="12.75" hidden="1">
      <c r="K542" s="1"/>
    </row>
    <row r="543" spans="11:11" ht="12.75" hidden="1">
      <c r="K543" s="1"/>
    </row>
    <row r="544" spans="11:11" ht="12.75" hidden="1">
      <c r="K544" s="1"/>
    </row>
    <row r="545" spans="11:11" ht="12.75" hidden="1">
      <c r="K545" s="1"/>
    </row>
    <row r="546" spans="11:11" ht="12.75" hidden="1">
      <c r="K546" s="1"/>
    </row>
    <row r="547" spans="11:11" ht="12.75" hidden="1">
      <c r="K547" s="1"/>
    </row>
    <row r="548" spans="11:11" ht="12.75" hidden="1">
      <c r="K548" s="1"/>
    </row>
    <row r="549" spans="11:11" ht="12.75" hidden="1">
      <c r="K549" s="1"/>
    </row>
    <row r="550" spans="11:11" ht="12.75" hidden="1">
      <c r="K550" s="1"/>
    </row>
    <row r="551" spans="11:11" ht="12.75" hidden="1">
      <c r="K551" s="1"/>
    </row>
    <row r="552" spans="11:11" ht="12.75" hidden="1">
      <c r="K552" s="1"/>
    </row>
    <row r="553" spans="11:11" ht="12.75" hidden="1">
      <c r="K553" s="1"/>
    </row>
    <row r="554" spans="11:11" ht="12.75" hidden="1">
      <c r="K554" s="1"/>
    </row>
    <row r="555" spans="11:11" ht="12.75" hidden="1">
      <c r="K555" s="1"/>
    </row>
    <row r="556" spans="11:11" ht="12.75" hidden="1">
      <c r="K556" s="1"/>
    </row>
    <row r="557" spans="11:11" ht="12.75" hidden="1">
      <c r="K557" s="1"/>
    </row>
    <row r="558" spans="11:11" ht="12.75" hidden="1">
      <c r="K558" s="1"/>
    </row>
    <row r="559" spans="11:11" ht="12.75" hidden="1">
      <c r="K559" s="1"/>
    </row>
    <row r="560" spans="11:11" ht="12.75" hidden="1">
      <c r="K560" s="1"/>
    </row>
    <row r="561" spans="11:11" ht="12.75" hidden="1">
      <c r="K561" s="1"/>
    </row>
    <row r="562" spans="11:11" ht="12.75" hidden="1">
      <c r="K562" s="1"/>
    </row>
    <row r="563" spans="11:11" ht="12.75" hidden="1">
      <c r="K563" s="1"/>
    </row>
    <row r="564" spans="11:11" ht="12.75" hidden="1">
      <c r="K564" s="1"/>
    </row>
    <row r="565" spans="11:11" ht="12.75" hidden="1">
      <c r="K565" s="1"/>
    </row>
    <row r="566" spans="11:11" ht="12.75" hidden="1">
      <c r="K566" s="1"/>
    </row>
    <row r="567" spans="11:11" ht="12.75" hidden="1">
      <c r="K567" s="1"/>
    </row>
    <row r="568" spans="11:11" ht="12.75" hidden="1">
      <c r="K568" s="1"/>
    </row>
    <row r="569" spans="11:11" ht="12.75" hidden="1">
      <c r="K569" s="1"/>
    </row>
    <row r="570" spans="11:11" ht="12.75" hidden="1">
      <c r="K570" s="1"/>
    </row>
    <row r="571" spans="11:11" ht="12.75" hidden="1">
      <c r="K571" s="1"/>
    </row>
    <row r="572" spans="11:11" ht="12.75" hidden="1">
      <c r="K572" s="1"/>
    </row>
    <row r="573" spans="11:11" ht="12.75" hidden="1">
      <c r="K573" s="1"/>
    </row>
    <row r="574" spans="11:11" ht="12.75" hidden="1">
      <c r="K574" s="1"/>
    </row>
    <row r="575" spans="11:11" ht="12.75" hidden="1">
      <c r="K575" s="1"/>
    </row>
    <row r="576" spans="11:11" ht="12.75" hidden="1">
      <c r="K576" s="1"/>
    </row>
    <row r="577" spans="11:11" ht="12.75" hidden="1">
      <c r="K577" s="1"/>
    </row>
    <row r="578" spans="11:11" ht="12.75" hidden="1">
      <c r="K578" s="1"/>
    </row>
    <row r="579" spans="11:11" ht="12.75" hidden="1">
      <c r="K579" s="1"/>
    </row>
    <row r="580" spans="11:11" ht="12.75" hidden="1">
      <c r="K580" s="1"/>
    </row>
    <row r="581" spans="11:11" ht="12.75" hidden="1">
      <c r="K581" s="1"/>
    </row>
    <row r="582" spans="11:11" ht="12.75" hidden="1">
      <c r="K582" s="1"/>
    </row>
    <row r="583" spans="11:11" ht="12.75" hidden="1">
      <c r="K583" s="1"/>
    </row>
    <row r="584" spans="11:11" ht="12.75" hidden="1">
      <c r="K584" s="1"/>
    </row>
    <row r="585" spans="11:11" ht="12.75" hidden="1">
      <c r="K585" s="1"/>
    </row>
    <row r="586" spans="11:11" ht="12.75" hidden="1">
      <c r="K586" s="1"/>
    </row>
    <row r="587" spans="11:11" ht="12.75" hidden="1">
      <c r="K587" s="1"/>
    </row>
    <row r="588" spans="11:11" ht="12.75" hidden="1">
      <c r="K588" s="1"/>
    </row>
    <row r="589" spans="11:11" ht="12.75" hidden="1">
      <c r="K589" s="1"/>
    </row>
    <row r="590" spans="11:11" ht="12.75" hidden="1">
      <c r="K590" s="1"/>
    </row>
    <row r="591" spans="11:11" ht="12.75" hidden="1">
      <c r="K591" s="1"/>
    </row>
    <row r="592" spans="11:11" ht="12.75" hidden="1">
      <c r="K592" s="1"/>
    </row>
    <row r="593" spans="11:11" ht="12.75" hidden="1">
      <c r="K593" s="1"/>
    </row>
    <row r="594" spans="11:11" ht="12.75" hidden="1">
      <c r="K594" s="1"/>
    </row>
    <row r="595" spans="11:11" ht="12.75" hidden="1">
      <c r="K595" s="1"/>
    </row>
    <row r="596" spans="11:11" ht="12.75" hidden="1">
      <c r="K596" s="1"/>
    </row>
    <row r="597" spans="11:11" ht="12.75" hidden="1">
      <c r="K597" s="1"/>
    </row>
    <row r="598" spans="11:11" ht="12.75" hidden="1">
      <c r="K598" s="1"/>
    </row>
    <row r="599" spans="11:11" ht="12.75" hidden="1">
      <c r="K599" s="1"/>
    </row>
    <row r="600" spans="11:11" ht="12.75" hidden="1">
      <c r="K600" s="1"/>
    </row>
    <row r="601" spans="11:11" ht="12.75" hidden="1">
      <c r="K601" s="1"/>
    </row>
    <row r="602" spans="11:11" ht="12.75" hidden="1">
      <c r="K602" s="1"/>
    </row>
    <row r="603" spans="11:11" ht="12.75" hidden="1">
      <c r="K603" s="1"/>
    </row>
    <row r="604" spans="11:11" ht="12.75" hidden="1">
      <c r="K604" s="1"/>
    </row>
    <row r="605" spans="11:11" ht="12.75" hidden="1">
      <c r="K605" s="1"/>
    </row>
    <row r="606" spans="11:11" ht="12.75" hidden="1">
      <c r="K606" s="1"/>
    </row>
    <row r="607" spans="11:11" ht="12.75" hidden="1">
      <c r="K607" s="1"/>
    </row>
    <row r="608" spans="11:11" ht="12.75" hidden="1">
      <c r="K608" s="1"/>
    </row>
    <row r="609" spans="11:11" ht="12.75" hidden="1">
      <c r="K609" s="1"/>
    </row>
    <row r="610" spans="11:11" ht="12.75" hidden="1">
      <c r="K610" s="1"/>
    </row>
    <row r="611" spans="11:11" ht="12.75" hidden="1">
      <c r="K611" s="1"/>
    </row>
    <row r="612" spans="11:11" ht="12.75" hidden="1">
      <c r="K612" s="1"/>
    </row>
    <row r="613" spans="11:11" ht="12.75" hidden="1">
      <c r="K613" s="1"/>
    </row>
    <row r="614" spans="11:11" ht="12.75" hidden="1">
      <c r="K614" s="1"/>
    </row>
    <row r="615" spans="11:11" ht="12.75" hidden="1">
      <c r="K615" s="1"/>
    </row>
    <row r="616" spans="11:11" ht="12.75" hidden="1">
      <c r="K616" s="1"/>
    </row>
    <row r="617" spans="11:11" ht="12.75" hidden="1">
      <c r="K617" s="1"/>
    </row>
    <row r="618" spans="11:11" ht="12.75" hidden="1">
      <c r="K618" s="1"/>
    </row>
    <row r="619" spans="11:11" ht="12.75" hidden="1">
      <c r="K619" s="1"/>
    </row>
    <row r="620" spans="11:11" ht="12.75" hidden="1">
      <c r="K620" s="1"/>
    </row>
    <row r="621" spans="11:11" ht="12.75" hidden="1">
      <c r="K621" s="1"/>
    </row>
    <row r="622" spans="11:11" ht="12.75" hidden="1">
      <c r="K622" s="1"/>
    </row>
    <row r="623" spans="11:11" ht="12.75" hidden="1">
      <c r="K623" s="1"/>
    </row>
    <row r="624" spans="11:11" ht="12.75" hidden="1">
      <c r="K624" s="1"/>
    </row>
    <row r="625" spans="11:11" ht="12.75" hidden="1">
      <c r="K625" s="1"/>
    </row>
    <row r="626" spans="11:11" ht="12.75" hidden="1">
      <c r="K626" s="1"/>
    </row>
    <row r="627" spans="11:11" ht="12.75" hidden="1">
      <c r="K627" s="1"/>
    </row>
    <row r="628" spans="11:11" ht="12.75" hidden="1">
      <c r="K628" s="1"/>
    </row>
    <row r="629" spans="11:11" ht="12.75" hidden="1">
      <c r="K629" s="1"/>
    </row>
    <row r="630" spans="11:11" ht="12.75" hidden="1">
      <c r="K630" s="1"/>
    </row>
    <row r="631" spans="11:11" ht="12.75" hidden="1">
      <c r="K631" s="1"/>
    </row>
    <row r="632" spans="11:11" ht="12.75" hidden="1">
      <c r="K632" s="1"/>
    </row>
    <row r="633" spans="11:11" ht="12.75" hidden="1">
      <c r="K633" s="1"/>
    </row>
    <row r="634" spans="11:11" ht="12.75" hidden="1">
      <c r="K634" s="1"/>
    </row>
    <row r="635" spans="11:11" ht="12.75" hidden="1">
      <c r="K635" s="1"/>
    </row>
    <row r="636" spans="11:11" ht="12.75" hidden="1">
      <c r="K636" s="1"/>
    </row>
    <row r="637" spans="11:11" ht="12.75" hidden="1">
      <c r="K637" s="1"/>
    </row>
    <row r="638" spans="11:11" ht="12.75" hidden="1">
      <c r="K638" s="1"/>
    </row>
    <row r="639" spans="11:11" ht="12.75" hidden="1">
      <c r="K639" s="1"/>
    </row>
    <row r="640" spans="11:11" ht="12.75" hidden="1">
      <c r="K640" s="1"/>
    </row>
    <row r="641" spans="11:11" ht="12.75" hidden="1">
      <c r="K641" s="1"/>
    </row>
    <row r="642" spans="11:11" ht="12.75" hidden="1">
      <c r="K642" s="1"/>
    </row>
    <row r="643" spans="11:11" ht="12.75" hidden="1">
      <c r="K643" s="1"/>
    </row>
    <row r="644" spans="11:11" ht="12.75" hidden="1">
      <c r="K644" s="1"/>
    </row>
    <row r="645" spans="11:11" ht="12.75" hidden="1">
      <c r="K645" s="1"/>
    </row>
    <row r="646" spans="11:11" ht="12.75" hidden="1">
      <c r="K646" s="1"/>
    </row>
    <row r="647" spans="11:11" ht="12.75" hidden="1">
      <c r="K647" s="1"/>
    </row>
    <row r="648" spans="11:11" ht="12.75" hidden="1">
      <c r="K648" s="1"/>
    </row>
    <row r="649" spans="11:11" ht="12.75" hidden="1">
      <c r="K649" s="1"/>
    </row>
    <row r="650" spans="11:11" ht="12.75" hidden="1">
      <c r="K650" s="1"/>
    </row>
    <row r="651" spans="11:11" ht="12.75" hidden="1">
      <c r="K651" s="1"/>
    </row>
    <row r="652" spans="11:11" ht="12.75" hidden="1">
      <c r="K652" s="1"/>
    </row>
    <row r="653" spans="11:11" ht="12.75" hidden="1">
      <c r="K653" s="1"/>
    </row>
    <row r="654" spans="11:11" ht="12.75" hidden="1">
      <c r="K654" s="1"/>
    </row>
    <row r="655" spans="11:11" ht="12.75" hidden="1">
      <c r="K655" s="1"/>
    </row>
    <row r="656" spans="11:11" ht="12.75" hidden="1">
      <c r="K656" s="1"/>
    </row>
    <row r="657" spans="11:11" ht="12.75" hidden="1">
      <c r="K657" s="1"/>
    </row>
    <row r="658" spans="11:11" ht="12.75" hidden="1">
      <c r="K658" s="1"/>
    </row>
    <row r="659" spans="11:11" ht="12.75" hidden="1">
      <c r="K659" s="1"/>
    </row>
    <row r="660" spans="11:11" ht="12.75" hidden="1">
      <c r="K660" s="1"/>
    </row>
    <row r="661" spans="11:11" ht="12.75" hidden="1">
      <c r="K661" s="1"/>
    </row>
    <row r="662" spans="11:11" ht="12.75" hidden="1">
      <c r="K662" s="1"/>
    </row>
    <row r="663" spans="11:11" ht="12.75" hidden="1">
      <c r="K663" s="1"/>
    </row>
    <row r="664" spans="11:11" ht="12.75" hidden="1">
      <c r="K664" s="1"/>
    </row>
    <row r="665" spans="11:11" ht="12.75" hidden="1">
      <c r="K665" s="1"/>
    </row>
    <row r="666" spans="11:11" ht="12.75" hidden="1">
      <c r="K666" s="1"/>
    </row>
    <row r="667" spans="11:11" ht="12.75" hidden="1">
      <c r="K667" s="1"/>
    </row>
    <row r="668" spans="11:11" ht="12.75" hidden="1">
      <c r="K668" s="1"/>
    </row>
    <row r="669" spans="11:11" ht="12.75" hidden="1">
      <c r="K669" s="1"/>
    </row>
    <row r="670" spans="11:11" ht="12.75" hidden="1">
      <c r="K670" s="1"/>
    </row>
    <row r="671" spans="11:11" ht="12.75" hidden="1">
      <c r="K671" s="1"/>
    </row>
    <row r="672" spans="11:11" ht="12.75" hidden="1">
      <c r="K672" s="1"/>
    </row>
    <row r="673" spans="11:11" ht="12.75" hidden="1">
      <c r="K673" s="1"/>
    </row>
    <row r="674" spans="11:11" ht="12.75" hidden="1">
      <c r="K674" s="1"/>
    </row>
    <row r="675" spans="11:11" ht="12.75" hidden="1">
      <c r="K675" s="1"/>
    </row>
    <row r="676" spans="11:11" ht="12.75" hidden="1">
      <c r="K676" s="1"/>
    </row>
    <row r="677" spans="11:11" ht="12.75" hidden="1">
      <c r="K677" s="1"/>
    </row>
    <row r="678" spans="11:11" ht="12.75" hidden="1">
      <c r="K678" s="1"/>
    </row>
    <row r="679" spans="11:11" ht="12.75" hidden="1">
      <c r="K679" s="1"/>
    </row>
    <row r="680" spans="11:11" ht="12.75" hidden="1">
      <c r="K680" s="1"/>
    </row>
    <row r="681" spans="11:11" ht="12.75" hidden="1">
      <c r="K681" s="1"/>
    </row>
    <row r="682" spans="11:11" ht="12.75" hidden="1">
      <c r="K682" s="1"/>
    </row>
    <row r="683" spans="11:11" ht="12.75" hidden="1">
      <c r="K683" s="1"/>
    </row>
    <row r="684" spans="11:11" ht="12.75" hidden="1">
      <c r="K684" s="1"/>
    </row>
    <row r="685" spans="11:11" ht="12.75" hidden="1">
      <c r="K685" s="1"/>
    </row>
    <row r="686" spans="11:11" ht="12.75" hidden="1">
      <c r="K686" s="1"/>
    </row>
    <row r="687" spans="11:11" ht="12.75" hidden="1">
      <c r="K687" s="1"/>
    </row>
    <row r="688" spans="11:11" ht="12.75" hidden="1">
      <c r="K688" s="1"/>
    </row>
    <row r="689" spans="11:11" ht="12.75" hidden="1">
      <c r="K689" s="1"/>
    </row>
    <row r="690" spans="11:11" ht="12.75" hidden="1">
      <c r="K690" s="1"/>
    </row>
    <row r="691" spans="11:11" ht="12.75" hidden="1">
      <c r="K691" s="1"/>
    </row>
    <row r="692" spans="11:11" ht="12.75" hidden="1">
      <c r="K692" s="1"/>
    </row>
    <row r="693" spans="11:11" ht="12.75" hidden="1">
      <c r="K693" s="1"/>
    </row>
    <row r="694" spans="11:11" ht="12.75" hidden="1">
      <c r="K694" s="1"/>
    </row>
    <row r="695" spans="11:11" ht="12.75" hidden="1">
      <c r="K695" s="1"/>
    </row>
    <row r="696" spans="11:11" ht="12.75" hidden="1">
      <c r="K696" s="1"/>
    </row>
    <row r="697" spans="11:11" ht="12.75" hidden="1">
      <c r="K697" s="1"/>
    </row>
    <row r="698" spans="11:11" ht="12.75" hidden="1">
      <c r="K698" s="1"/>
    </row>
    <row r="699" spans="11:11" ht="12.75" hidden="1">
      <c r="K699" s="1"/>
    </row>
    <row r="700" spans="11:11" ht="12.75" hidden="1">
      <c r="K700" s="1"/>
    </row>
    <row r="701" spans="11:11" ht="12.75" hidden="1">
      <c r="K701" s="1"/>
    </row>
    <row r="702" spans="11:11" ht="12.75" hidden="1">
      <c r="K702" s="1"/>
    </row>
    <row r="703" spans="11:11" ht="12.75" hidden="1">
      <c r="K703" s="1"/>
    </row>
    <row r="704" spans="11:11" ht="12.75" hidden="1">
      <c r="K704" s="1"/>
    </row>
    <row r="705" spans="11:11" ht="12.75" hidden="1">
      <c r="K705" s="1"/>
    </row>
    <row r="706" spans="11:11" ht="12.75" hidden="1">
      <c r="K706" s="1"/>
    </row>
    <row r="707" spans="11:11" ht="12.75" hidden="1">
      <c r="K707" s="1"/>
    </row>
    <row r="708" spans="11:11" ht="12.75" hidden="1">
      <c r="K708" s="1"/>
    </row>
    <row r="709" spans="11:11" ht="12.75" hidden="1">
      <c r="K709" s="1"/>
    </row>
    <row r="710" spans="11:11" ht="12.75" hidden="1">
      <c r="K710" s="1"/>
    </row>
    <row r="711" spans="11:11" ht="12.75" hidden="1">
      <c r="K711" s="1"/>
    </row>
    <row r="712" spans="11:11" ht="12.75" hidden="1">
      <c r="K712" s="1"/>
    </row>
    <row r="713" spans="11:11" ht="12.75" hidden="1">
      <c r="K713" s="1"/>
    </row>
    <row r="714" spans="11:11" ht="12.75" hidden="1">
      <c r="K714" s="1"/>
    </row>
    <row r="715" spans="11:11" ht="12.75" hidden="1">
      <c r="K715" s="1"/>
    </row>
    <row r="716" spans="11:11" ht="12.75" hidden="1">
      <c r="K716" s="1"/>
    </row>
    <row r="717" spans="11:11" ht="12.75" hidden="1">
      <c r="K717" s="1"/>
    </row>
    <row r="718" spans="11:11" ht="12.75" hidden="1">
      <c r="K718" s="1"/>
    </row>
    <row r="719" spans="11:11" ht="12.75" hidden="1">
      <c r="K719" s="1"/>
    </row>
    <row r="720" spans="11:11" ht="12.75" hidden="1">
      <c r="K720" s="1"/>
    </row>
    <row r="721" spans="11:11" ht="12.75" hidden="1">
      <c r="K721" s="1"/>
    </row>
    <row r="722" spans="11:11" ht="12.75" hidden="1">
      <c r="K722" s="1"/>
    </row>
    <row r="723" spans="11:11" ht="12.75" hidden="1">
      <c r="K723" s="1"/>
    </row>
    <row r="724" spans="11:11" ht="12.75" hidden="1">
      <c r="K724" s="1"/>
    </row>
    <row r="725" spans="11:11" ht="12.75" hidden="1">
      <c r="K725" s="1"/>
    </row>
    <row r="726" spans="11:11" ht="12.75" hidden="1">
      <c r="K726" s="1"/>
    </row>
    <row r="727" spans="11:11" ht="12.75" hidden="1">
      <c r="K727" s="1"/>
    </row>
    <row r="728" spans="11:11" ht="12.75" hidden="1">
      <c r="K728" s="1"/>
    </row>
    <row r="729" spans="11:11" ht="12.75" hidden="1">
      <c r="K729" s="1"/>
    </row>
    <row r="730" spans="11:11" ht="12.75" hidden="1">
      <c r="K730" s="1"/>
    </row>
    <row r="731" spans="11:11" ht="12.75" hidden="1">
      <c r="K731" s="1"/>
    </row>
    <row r="732" spans="11:11" ht="12.75" hidden="1">
      <c r="K732" s="1"/>
    </row>
    <row r="733" spans="11:11" ht="12.75" hidden="1">
      <c r="K733" s="1"/>
    </row>
    <row r="734" spans="11:11" ht="12.75" hidden="1">
      <c r="K734" s="1"/>
    </row>
    <row r="735" spans="11:11" ht="12.75" hidden="1">
      <c r="K735" s="1"/>
    </row>
    <row r="736" spans="11:11" ht="12.75" hidden="1">
      <c r="K736" s="1"/>
    </row>
    <row r="737" spans="11:11" ht="12.75" hidden="1">
      <c r="K737" s="1"/>
    </row>
    <row r="738" spans="11:11" ht="12.75" hidden="1">
      <c r="K738" s="1"/>
    </row>
    <row r="739" spans="11:11" ht="12.75" hidden="1">
      <c r="K739" s="1"/>
    </row>
    <row r="740" spans="11:11" ht="12.75" hidden="1">
      <c r="K740" s="1"/>
    </row>
    <row r="741" spans="11:11" ht="12.75" hidden="1">
      <c r="K741" s="1"/>
    </row>
    <row r="742" spans="11:11" ht="12.75" hidden="1">
      <c r="K742" s="1"/>
    </row>
    <row r="743" spans="11:11" ht="12.75" hidden="1">
      <c r="K743" s="1"/>
    </row>
    <row r="744" spans="11:11" ht="12.75" hidden="1">
      <c r="K744" s="1"/>
    </row>
    <row r="745" spans="11:11" ht="12.75" hidden="1">
      <c r="K745" s="1"/>
    </row>
    <row r="746" spans="11:11" ht="12.75" hidden="1">
      <c r="K746" s="1"/>
    </row>
    <row r="747" spans="11:11" ht="12.75" hidden="1">
      <c r="K747" s="1"/>
    </row>
    <row r="748" spans="11:11" ht="12.75" hidden="1">
      <c r="K748" s="1"/>
    </row>
    <row r="749" spans="11:11" ht="12.75" hidden="1">
      <c r="K749" s="1"/>
    </row>
    <row r="750" spans="11:11" ht="12.75" hidden="1">
      <c r="K750" s="1"/>
    </row>
    <row r="751" spans="11:11" ht="12.75" hidden="1">
      <c r="K751" s="1"/>
    </row>
    <row r="752" spans="11:11" ht="12.75" hidden="1">
      <c r="K752" s="1"/>
    </row>
    <row r="753" spans="11:11" ht="12.75" hidden="1">
      <c r="K753" s="1"/>
    </row>
    <row r="754" spans="11:11" ht="12.75" hidden="1">
      <c r="K754" s="1"/>
    </row>
    <row r="755" spans="11:11" ht="12.75" hidden="1">
      <c r="K755" s="1"/>
    </row>
    <row r="756" spans="11:11" ht="12.75" hidden="1">
      <c r="K756" s="1"/>
    </row>
    <row r="757" spans="11:11" ht="12.75" hidden="1">
      <c r="K757" s="1"/>
    </row>
    <row r="758" spans="11:11" ht="12.75" hidden="1">
      <c r="K758" s="1"/>
    </row>
    <row r="759" spans="11:11" ht="12.75" hidden="1">
      <c r="K759" s="1"/>
    </row>
    <row r="760" spans="11:11" ht="12.75" hidden="1">
      <c r="K760" s="1"/>
    </row>
    <row r="761" spans="11:11" ht="12.75" hidden="1">
      <c r="K761" s="1"/>
    </row>
    <row r="762" spans="11:11" ht="12.75" hidden="1">
      <c r="K762" s="1"/>
    </row>
    <row r="763" spans="11:11" ht="12.75" hidden="1">
      <c r="K763" s="1"/>
    </row>
    <row r="764" spans="11:11" ht="12.75" hidden="1">
      <c r="K764" s="1"/>
    </row>
    <row r="765" spans="11:11" ht="12.75" hidden="1">
      <c r="K765" s="1"/>
    </row>
    <row r="766" spans="11:11" ht="12.75" hidden="1">
      <c r="K766" s="1"/>
    </row>
    <row r="767" spans="11:11" ht="12.75" hidden="1">
      <c r="K767" s="1"/>
    </row>
    <row r="768" spans="11:11" ht="12.75" hidden="1">
      <c r="K768" s="1"/>
    </row>
    <row r="769" spans="11:11" ht="12.75" hidden="1">
      <c r="K769" s="1"/>
    </row>
    <row r="770" spans="11:11" ht="12.75" hidden="1">
      <c r="K770" s="1"/>
    </row>
    <row r="771" spans="11:11" ht="12.75" hidden="1">
      <c r="K771" s="1"/>
    </row>
    <row r="772" spans="11:11" ht="12.75" hidden="1">
      <c r="K772" s="1"/>
    </row>
    <row r="773" spans="11:11" ht="12.75" hidden="1">
      <c r="K773" s="1"/>
    </row>
    <row r="774" spans="11:11" ht="12.75" hidden="1">
      <c r="K774" s="1"/>
    </row>
    <row r="775" spans="11:11" ht="12.75" hidden="1">
      <c r="K775" s="1"/>
    </row>
    <row r="776" spans="11:11" ht="12.75" hidden="1">
      <c r="K776" s="1"/>
    </row>
    <row r="777" spans="11:11" ht="12.75" hidden="1">
      <c r="K777" s="1"/>
    </row>
    <row r="778" spans="11:11" ht="12.75" hidden="1">
      <c r="K778" s="1"/>
    </row>
    <row r="779" spans="11:11" ht="12.75" hidden="1">
      <c r="K779" s="1"/>
    </row>
    <row r="780" spans="11:11" ht="12.75" hidden="1">
      <c r="K780" s="1"/>
    </row>
    <row r="781" spans="11:11" ht="12.75" hidden="1">
      <c r="K781" s="1"/>
    </row>
    <row r="782" spans="11:11" ht="12.75" hidden="1">
      <c r="K782" s="1"/>
    </row>
    <row r="783" spans="11:11" ht="12.75" hidden="1">
      <c r="K783" s="1"/>
    </row>
    <row r="784" spans="11:11" ht="12.75" hidden="1">
      <c r="K784" s="1"/>
    </row>
    <row r="785" spans="11:11" ht="12.75" hidden="1">
      <c r="K785" s="1"/>
    </row>
    <row r="786" spans="11:11" ht="12.75" hidden="1">
      <c r="K786" s="1"/>
    </row>
    <row r="787" spans="11:11" ht="12.75" hidden="1">
      <c r="K787" s="1"/>
    </row>
    <row r="788" spans="11:11" ht="12.75" hidden="1">
      <c r="K788" s="1"/>
    </row>
    <row r="789" spans="11:11" ht="12.75" hidden="1">
      <c r="K789" s="1"/>
    </row>
    <row r="790" spans="11:11" ht="12.75" hidden="1">
      <c r="K790" s="1"/>
    </row>
    <row r="791" spans="11:11" ht="12.75" hidden="1">
      <c r="K791" s="1"/>
    </row>
    <row r="792" spans="11:11" ht="12.75" hidden="1">
      <c r="K792" s="1"/>
    </row>
    <row r="793" spans="11:11" ht="12.75" hidden="1">
      <c r="K793" s="1"/>
    </row>
    <row r="794" spans="11:11" ht="12.75" hidden="1">
      <c r="K794" s="1"/>
    </row>
    <row r="795" spans="11:11" ht="12.75" hidden="1">
      <c r="K795" s="1"/>
    </row>
    <row r="796" spans="11:11" ht="12.75" hidden="1">
      <c r="K796" s="1"/>
    </row>
    <row r="797" spans="11:11" ht="12.75" hidden="1">
      <c r="K797" s="1"/>
    </row>
    <row r="798" spans="11:11" ht="12.75" hidden="1">
      <c r="K798" s="1"/>
    </row>
    <row r="799" spans="11:11" ht="12.75" hidden="1">
      <c r="K799" s="1"/>
    </row>
    <row r="800" spans="11:11" ht="12.75" hidden="1">
      <c r="K800" s="1"/>
    </row>
    <row r="801" spans="11:11" ht="12.75" hidden="1">
      <c r="K801" s="1"/>
    </row>
    <row r="802" spans="11:11" ht="12.75" hidden="1">
      <c r="K802" s="1"/>
    </row>
    <row r="803" spans="11:11" ht="12.75" hidden="1">
      <c r="K803" s="1"/>
    </row>
    <row r="804" spans="11:11" ht="12.75" hidden="1">
      <c r="K804" s="1"/>
    </row>
    <row r="805" spans="11:11" ht="12.75" hidden="1">
      <c r="K805" s="1"/>
    </row>
    <row r="806" spans="11:11" ht="12.75" hidden="1">
      <c r="K806" s="1"/>
    </row>
    <row r="807" spans="11:11" ht="12.75" hidden="1">
      <c r="K807" s="1"/>
    </row>
    <row r="808" spans="11:11" ht="12.75" hidden="1">
      <c r="K808" s="1"/>
    </row>
    <row r="809" spans="11:11" ht="12.75" hidden="1">
      <c r="K809" s="1"/>
    </row>
    <row r="810" spans="11:11" ht="12.75" hidden="1">
      <c r="K810" s="1"/>
    </row>
    <row r="811" spans="11:11" ht="12.75" hidden="1">
      <c r="K811" s="1"/>
    </row>
    <row r="812" spans="11:11" ht="12.75" hidden="1">
      <c r="K812" s="1"/>
    </row>
    <row r="813" spans="11:11" ht="12.75" hidden="1">
      <c r="K813" s="1"/>
    </row>
    <row r="814" spans="11:11" ht="12.75" hidden="1">
      <c r="K814" s="1"/>
    </row>
    <row r="815" spans="11:11" ht="12.75" hidden="1">
      <c r="K815" s="1"/>
    </row>
    <row r="816" spans="11:11" ht="12.75" hidden="1">
      <c r="K816" s="1"/>
    </row>
    <row r="817" spans="11:11" ht="12.75" hidden="1">
      <c r="K817" s="1"/>
    </row>
    <row r="818" spans="11:11" ht="12.75" hidden="1">
      <c r="K818" s="1"/>
    </row>
    <row r="819" spans="11:11" ht="12.75" hidden="1">
      <c r="K819" s="1"/>
    </row>
    <row r="820" spans="11:11" ht="12.75" hidden="1">
      <c r="K820" s="1"/>
    </row>
    <row r="821" spans="11:11" ht="12.75" hidden="1">
      <c r="K821" s="1"/>
    </row>
    <row r="822" spans="11:11" ht="12.75" hidden="1">
      <c r="K822" s="1"/>
    </row>
    <row r="823" spans="11:11" ht="12.75" hidden="1">
      <c r="K823" s="1"/>
    </row>
    <row r="824" spans="11:11" ht="12.75" hidden="1">
      <c r="K824" s="1"/>
    </row>
    <row r="825" spans="11:11" ht="12.75" hidden="1">
      <c r="K825" s="1"/>
    </row>
    <row r="826" spans="11:11" ht="12.75" hidden="1">
      <c r="K826" s="1"/>
    </row>
    <row r="827" spans="11:11" ht="12.75" hidden="1">
      <c r="K827" s="1"/>
    </row>
    <row r="828" spans="11:11" ht="12.75" hidden="1">
      <c r="K828" s="1"/>
    </row>
    <row r="829" spans="11:11" ht="12.75" hidden="1">
      <c r="K829" s="1"/>
    </row>
    <row r="830" spans="11:11" ht="12.75" hidden="1">
      <c r="K830" s="1"/>
    </row>
    <row r="831" spans="11:11" ht="12.75" hidden="1">
      <c r="K831" s="1"/>
    </row>
    <row r="832" spans="11:11" ht="12.75" hidden="1">
      <c r="K832" s="1"/>
    </row>
    <row r="833" spans="11:11" ht="12.75" hidden="1">
      <c r="K833" s="1"/>
    </row>
    <row r="834" spans="11:11" ht="12.75" hidden="1">
      <c r="K834" s="1"/>
    </row>
    <row r="835" spans="11:11" ht="12.75" hidden="1">
      <c r="K835" s="1"/>
    </row>
    <row r="836" spans="11:11" ht="12.75" hidden="1">
      <c r="K836" s="1"/>
    </row>
    <row r="837" spans="11:11" ht="12.75" hidden="1">
      <c r="K837" s="1"/>
    </row>
    <row r="838" spans="11:11" ht="12.75" hidden="1">
      <c r="K838" s="1"/>
    </row>
    <row r="839" spans="11:11" ht="12.75" hidden="1">
      <c r="K839" s="1"/>
    </row>
    <row r="840" spans="11:11" ht="12.75" hidden="1">
      <c r="K840" s="1"/>
    </row>
    <row r="841" spans="11:11" ht="12.75" hidden="1">
      <c r="K841" s="1"/>
    </row>
    <row r="842" spans="11:11" ht="12.75" hidden="1">
      <c r="K842" s="1"/>
    </row>
    <row r="843" spans="11:11" ht="12.75" hidden="1">
      <c r="K843" s="1"/>
    </row>
    <row r="844" spans="11:11" ht="12.75" hidden="1">
      <c r="K844" s="1"/>
    </row>
    <row r="845" spans="11:11" ht="12.75" hidden="1">
      <c r="K845" s="1"/>
    </row>
    <row r="846" spans="11:11" ht="12.75" hidden="1">
      <c r="K846" s="1"/>
    </row>
    <row r="847" spans="11:11" ht="12.75" hidden="1">
      <c r="K847" s="1"/>
    </row>
    <row r="848" spans="11:11" ht="12.75" hidden="1">
      <c r="K848" s="1"/>
    </row>
    <row r="849" spans="11:11" ht="12.75" hidden="1">
      <c r="K849" s="1"/>
    </row>
    <row r="850" spans="11:11" ht="12.75" hidden="1">
      <c r="K850" s="1"/>
    </row>
    <row r="851" spans="11:11" ht="12.75" hidden="1">
      <c r="K851" s="1"/>
    </row>
    <row r="852" spans="11:11" ht="12.75" hidden="1">
      <c r="K852" s="1"/>
    </row>
    <row r="853" spans="11:11" ht="12.75" hidden="1">
      <c r="K853" s="1"/>
    </row>
    <row r="854" spans="11:11" ht="12.75" hidden="1">
      <c r="K854" s="1"/>
    </row>
    <row r="855" spans="11:11" ht="12.75" hidden="1">
      <c r="K855" s="1"/>
    </row>
    <row r="856" spans="11:11" ht="12.75" hidden="1">
      <c r="K856" s="1"/>
    </row>
    <row r="857" spans="11:11" ht="12.75" hidden="1">
      <c r="K857" s="1"/>
    </row>
    <row r="858" spans="11:11" ht="12.75" hidden="1">
      <c r="K858" s="1"/>
    </row>
    <row r="859" spans="11:11" ht="12.75" hidden="1">
      <c r="K859" s="1"/>
    </row>
    <row r="860" spans="11:11" ht="12.75" hidden="1">
      <c r="K860" s="1"/>
    </row>
    <row r="861" spans="11:11" ht="12.75" hidden="1">
      <c r="K861" s="1"/>
    </row>
    <row r="862" spans="11:11" ht="12.75" hidden="1">
      <c r="K862" s="1"/>
    </row>
    <row r="863" spans="11:11" ht="12.75" hidden="1">
      <c r="K863" s="1"/>
    </row>
    <row r="864" spans="11:11" ht="12.75" hidden="1">
      <c r="K864" s="1"/>
    </row>
    <row r="865" spans="11:11" ht="12.75" hidden="1">
      <c r="K865" s="1"/>
    </row>
    <row r="866" spans="11:11" ht="12.75" hidden="1">
      <c r="K866" s="1"/>
    </row>
    <row r="867" spans="11:11" ht="12.75" hidden="1">
      <c r="K867" s="1"/>
    </row>
    <row r="868" spans="11:11" ht="12.75" hidden="1">
      <c r="K868" s="1"/>
    </row>
    <row r="869" spans="11:11" ht="12.75" hidden="1">
      <c r="K869" s="1"/>
    </row>
    <row r="870" spans="11:11" ht="12.75" hidden="1">
      <c r="K870" s="1"/>
    </row>
    <row r="871" spans="11:11" ht="12.75" hidden="1">
      <c r="K871" s="1"/>
    </row>
    <row r="872" spans="11:11" ht="12.75" hidden="1">
      <c r="K872" s="1"/>
    </row>
    <row r="873" spans="11:11" ht="12.75" hidden="1">
      <c r="K873" s="1"/>
    </row>
    <row r="874" spans="11:11" ht="12.75" hidden="1">
      <c r="K874" s="1"/>
    </row>
    <row r="875" spans="11:11" ht="12.75" hidden="1">
      <c r="K875" s="1"/>
    </row>
    <row r="876" spans="11:11" ht="12.75" hidden="1">
      <c r="K876" s="1"/>
    </row>
    <row r="877" spans="11:11" ht="12.75" hidden="1">
      <c r="K877" s="1"/>
    </row>
    <row r="878" spans="11:11" ht="12.75" hidden="1">
      <c r="K878" s="1"/>
    </row>
    <row r="879" spans="11:11" ht="12.75" hidden="1">
      <c r="K879" s="1"/>
    </row>
    <row r="880" spans="11:11" ht="12.75" hidden="1">
      <c r="K880" s="1"/>
    </row>
    <row r="881" spans="11:11" ht="12.75" hidden="1">
      <c r="K881" s="1"/>
    </row>
    <row r="882" spans="11:11" ht="12.75" hidden="1">
      <c r="K882" s="1"/>
    </row>
    <row r="883" spans="11:11" ht="12.75" hidden="1">
      <c r="K883" s="1"/>
    </row>
    <row r="884" spans="11:11" ht="12.75" hidden="1">
      <c r="K884" s="1"/>
    </row>
    <row r="885" spans="11:11" ht="12.75" hidden="1">
      <c r="K885" s="1"/>
    </row>
    <row r="886" spans="11:11" ht="12.75" hidden="1">
      <c r="K886" s="1"/>
    </row>
    <row r="887" spans="11:11" ht="12.75" hidden="1">
      <c r="K887" s="1"/>
    </row>
    <row r="888" spans="11:11" ht="12.75" hidden="1">
      <c r="K888" s="1"/>
    </row>
    <row r="889" spans="11:11" ht="12.75" hidden="1">
      <c r="K889" s="1"/>
    </row>
    <row r="890" spans="11:11" ht="12.75" hidden="1">
      <c r="K890" s="1"/>
    </row>
    <row r="891" spans="11:11" ht="12.75" hidden="1">
      <c r="K891" s="1"/>
    </row>
    <row r="892" spans="11:11" ht="12.75" hidden="1">
      <c r="K892" s="1"/>
    </row>
    <row r="893" spans="11:11" ht="12.75" hidden="1">
      <c r="K893" s="1"/>
    </row>
    <row r="894" spans="11:11" ht="12.75" hidden="1">
      <c r="K894" s="1"/>
    </row>
    <row r="895" spans="11:11" ht="12.75" hidden="1">
      <c r="K895" s="1"/>
    </row>
    <row r="896" spans="11:11" ht="12.75" hidden="1">
      <c r="K896" s="1"/>
    </row>
    <row r="897" spans="11:11" ht="12.75" hidden="1">
      <c r="K897" s="1"/>
    </row>
    <row r="898" spans="11:11" ht="12.75" hidden="1">
      <c r="K898" s="1"/>
    </row>
    <row r="899" spans="11:11" ht="12.75" hidden="1">
      <c r="K899" s="1"/>
    </row>
    <row r="900" spans="11:11" ht="12.75" hidden="1">
      <c r="K900" s="1"/>
    </row>
    <row r="901" spans="11:11" ht="12.75" hidden="1">
      <c r="K901" s="1"/>
    </row>
    <row r="902" spans="11:11" ht="12.75" hidden="1">
      <c r="K902" s="1"/>
    </row>
    <row r="903" spans="11:11" ht="12.75" hidden="1">
      <c r="K903" s="1"/>
    </row>
    <row r="904" spans="11:11" ht="12.75" hidden="1">
      <c r="K904" s="1"/>
    </row>
    <row r="905" spans="11:11" ht="12.75" hidden="1">
      <c r="K905" s="1"/>
    </row>
    <row r="906" spans="11:11" ht="12.75" hidden="1">
      <c r="K906" s="1"/>
    </row>
    <row r="907" spans="11:11" ht="12.75" hidden="1">
      <c r="K907" s="1"/>
    </row>
    <row r="908" spans="11:11" ht="12.75" hidden="1">
      <c r="K908" s="1"/>
    </row>
    <row r="909" spans="11:11" ht="12.75" hidden="1">
      <c r="K909" s="1"/>
    </row>
    <row r="910" spans="11:11" ht="12.75" hidden="1">
      <c r="K910" s="1"/>
    </row>
    <row r="911" spans="11:11" ht="12.75" hidden="1">
      <c r="K911" s="1"/>
    </row>
    <row r="912" spans="11:11" ht="12.75" hidden="1">
      <c r="K912" s="1"/>
    </row>
    <row r="913" spans="11:11" ht="12.75" hidden="1">
      <c r="K913" s="1"/>
    </row>
    <row r="914" spans="11:11" ht="12.75" hidden="1">
      <c r="K914" s="1"/>
    </row>
    <row r="915" spans="11:11" ht="12.75" hidden="1">
      <c r="K915" s="1"/>
    </row>
    <row r="916" spans="11:11" ht="12.75" hidden="1">
      <c r="K916" s="1"/>
    </row>
    <row r="917" spans="11:11" ht="12.75" hidden="1">
      <c r="K917" s="1"/>
    </row>
    <row r="918" spans="11:11" ht="12.75" hidden="1">
      <c r="K918" s="1"/>
    </row>
    <row r="919" spans="11:11" ht="12.75" hidden="1">
      <c r="K919" s="1"/>
    </row>
    <row r="920" spans="11:11" ht="12.75" hidden="1">
      <c r="K920" s="1"/>
    </row>
    <row r="921" spans="11:11" ht="12.75" hidden="1">
      <c r="K921" s="1"/>
    </row>
    <row r="922" spans="11:11" ht="12.75" hidden="1">
      <c r="K922" s="1"/>
    </row>
    <row r="923" spans="11:11" ht="12.75" hidden="1">
      <c r="K923" s="1"/>
    </row>
    <row r="924" spans="11:11" ht="12.75" hidden="1">
      <c r="K924" s="1"/>
    </row>
    <row r="925" spans="11:11" ht="12.75" hidden="1">
      <c r="K925" s="1"/>
    </row>
    <row r="926" spans="11:11" ht="12.75" hidden="1">
      <c r="K926" s="1"/>
    </row>
    <row r="927" spans="11:11" ht="12.75" hidden="1">
      <c r="K927" s="1"/>
    </row>
    <row r="928" spans="11:11" ht="12.75" hidden="1">
      <c r="K928" s="1"/>
    </row>
    <row r="929" spans="11:11" ht="12.75" hidden="1">
      <c r="K929" s="1"/>
    </row>
    <row r="930" spans="11:11" ht="12.75" hidden="1">
      <c r="K930" s="1"/>
    </row>
    <row r="931" spans="11:11" ht="12.75" hidden="1">
      <c r="K931" s="1"/>
    </row>
    <row r="932" spans="11:11" ht="12.75" hidden="1">
      <c r="K932" s="1"/>
    </row>
    <row r="933" spans="11:11" ht="12.75" hidden="1">
      <c r="K933" s="1"/>
    </row>
    <row r="934" spans="11:11" ht="12.75" hidden="1">
      <c r="K934" s="1"/>
    </row>
    <row r="935" spans="11:11" ht="12.75" hidden="1">
      <c r="K935" s="1"/>
    </row>
    <row r="936" spans="11:11" ht="12.75" hidden="1">
      <c r="K936" s="1"/>
    </row>
    <row r="937" spans="11:11" ht="12.75" hidden="1">
      <c r="K937" s="1"/>
    </row>
    <row r="938" spans="11:11" ht="12.75" hidden="1">
      <c r="K938" s="1"/>
    </row>
    <row r="939" spans="11:11" ht="12.75" hidden="1">
      <c r="K939" s="1"/>
    </row>
    <row r="940" spans="11:11" ht="12.75" hidden="1">
      <c r="K940" s="1"/>
    </row>
    <row r="941" spans="11:11" ht="12.75" hidden="1">
      <c r="K941" s="1"/>
    </row>
    <row r="942" spans="11:11" ht="12.75" hidden="1">
      <c r="K942" s="1"/>
    </row>
    <row r="943" spans="11:11" ht="12.75" hidden="1">
      <c r="K943" s="1"/>
    </row>
    <row r="944" spans="11:11" ht="12.75" hidden="1">
      <c r="K944" s="1"/>
    </row>
    <row r="945" spans="11:11" ht="12.75" hidden="1">
      <c r="K945" s="1"/>
    </row>
    <row r="946" spans="11:11" ht="12.75" hidden="1">
      <c r="K946" s="1"/>
    </row>
    <row r="947" spans="11:11" ht="12.75" hidden="1">
      <c r="K947" s="1"/>
    </row>
    <row r="948" spans="11:11" ht="12.75" hidden="1">
      <c r="K948" s="1"/>
    </row>
    <row r="949" spans="11:11" ht="12.75" hidden="1">
      <c r="K949" s="1"/>
    </row>
    <row r="950" spans="11:11" ht="12.75" hidden="1">
      <c r="K950" s="1"/>
    </row>
    <row r="951" spans="11:11" ht="12.75" hidden="1">
      <c r="K951" s="1"/>
    </row>
    <row r="952" spans="11:11" ht="12.75" hidden="1">
      <c r="K952" s="1"/>
    </row>
    <row r="953" spans="11:11" ht="12.75" hidden="1">
      <c r="K953" s="1"/>
    </row>
    <row r="954" spans="11:11" ht="12.75" hidden="1">
      <c r="K954" s="1"/>
    </row>
    <row r="955" spans="11:11" ht="12.75" hidden="1">
      <c r="K955" s="1"/>
    </row>
    <row r="956" spans="11:11" ht="12.75" hidden="1">
      <c r="K956" s="1"/>
    </row>
    <row r="957" spans="11:11" ht="12.75" hidden="1">
      <c r="K957" s="1"/>
    </row>
    <row r="958" spans="11:11" ht="12.75" hidden="1">
      <c r="K958" s="1"/>
    </row>
    <row r="959" spans="11:11" ht="12.75" hidden="1">
      <c r="K959" s="1"/>
    </row>
    <row r="960" spans="11:11" ht="12.75" hidden="1">
      <c r="K960" s="1"/>
    </row>
    <row r="961" spans="11:11" ht="12.75" hidden="1">
      <c r="K961" s="1"/>
    </row>
    <row r="962" spans="11:11" ht="12.75" hidden="1">
      <c r="K962" s="1"/>
    </row>
    <row r="963" spans="11:11" ht="12.75" hidden="1">
      <c r="K963" s="1"/>
    </row>
    <row r="964" spans="11:11" ht="12.75" hidden="1">
      <c r="K964" s="1"/>
    </row>
    <row r="965" spans="11:11" ht="12.75" hidden="1">
      <c r="K965" s="1"/>
    </row>
    <row r="966" spans="11:11" ht="12.75" hidden="1">
      <c r="K966" s="1"/>
    </row>
    <row r="967" spans="11:11" ht="12.75" hidden="1">
      <c r="K967" s="1"/>
    </row>
    <row r="968" spans="11:11" ht="12.75" hidden="1">
      <c r="K968" s="1"/>
    </row>
    <row r="969" spans="11:11" ht="12.75" hidden="1">
      <c r="K969" s="1"/>
    </row>
    <row r="970" spans="11:11" ht="12.75" hidden="1">
      <c r="K970" s="1"/>
    </row>
    <row r="971" spans="11:11" ht="12.75" hidden="1">
      <c r="K971" s="1"/>
    </row>
    <row r="972" spans="11:11" ht="12.75" hidden="1">
      <c r="K972" s="1"/>
    </row>
    <row r="973" spans="11:11" ht="12.75" hidden="1">
      <c r="K973" s="1"/>
    </row>
    <row r="974" spans="11:11" ht="12.75" hidden="1">
      <c r="K974" s="1"/>
    </row>
    <row r="975" spans="11:11" ht="12.75" hidden="1">
      <c r="K975" s="1"/>
    </row>
    <row r="976" spans="11:11" ht="12.75" hidden="1">
      <c r="K976" s="1"/>
    </row>
    <row r="977" spans="11:11" ht="12.75" hidden="1">
      <c r="K977" s="1"/>
    </row>
    <row r="978" spans="11:11" ht="12.75" hidden="1">
      <c r="K978" s="1"/>
    </row>
    <row r="979" spans="11:11" ht="12.75" hidden="1">
      <c r="K979" s="1"/>
    </row>
    <row r="980" spans="11:11" ht="12.75" hidden="1">
      <c r="K980" s="1"/>
    </row>
    <row r="981" spans="11:11" ht="12.75" hidden="1">
      <c r="K981" s="1"/>
    </row>
    <row r="982" spans="11:11" ht="12.75" hidden="1">
      <c r="K982" s="1"/>
    </row>
    <row r="983" spans="11:11" ht="12.75" hidden="1">
      <c r="K983" s="1"/>
    </row>
    <row r="984" spans="11:11" ht="12.75" hidden="1">
      <c r="K984" s="1"/>
    </row>
    <row r="985" spans="11:11" ht="12.75" hidden="1">
      <c r="K985" s="1"/>
    </row>
    <row r="986" spans="11:11" ht="12.75" hidden="1">
      <c r="K986" s="1"/>
    </row>
    <row r="987" spans="11:11" ht="12.75" hidden="1">
      <c r="K987" s="1"/>
    </row>
    <row r="988" spans="11:11" ht="12.75" hidden="1">
      <c r="K988" s="1"/>
    </row>
    <row r="989" spans="11:11" ht="12.75" hidden="1">
      <c r="K989" s="1"/>
    </row>
    <row r="990" spans="11:11" ht="12.75" hidden="1">
      <c r="K990" s="1"/>
    </row>
    <row r="991" spans="11:11" ht="12.75" hidden="1">
      <c r="K991" s="1"/>
    </row>
    <row r="992" spans="11:11" ht="12.75" hidden="1">
      <c r="K992" s="1"/>
    </row>
    <row r="993" spans="11:11" ht="12.75" hidden="1">
      <c r="K993" s="1"/>
    </row>
    <row r="994" spans="11:11" ht="12.75" hidden="1">
      <c r="K994" s="1"/>
    </row>
    <row r="995" spans="11:11" ht="12.75" hidden="1">
      <c r="K995" s="1"/>
    </row>
    <row r="996" spans="11:11" ht="12.75" hidden="1">
      <c r="K996" s="1"/>
    </row>
    <row r="997" spans="11:11" ht="12.75" hidden="1">
      <c r="K997" s="1"/>
    </row>
    <row r="998" spans="11:11" ht="12.75" hidden="1">
      <c r="K998" s="1"/>
    </row>
    <row r="999" spans="11:11" ht="12.75" hidden="1">
      <c r="K999" s="1"/>
    </row>
    <row r="1000" spans="11:11" ht="12.75" hidden="1">
      <c r="K1000" s="1"/>
    </row>
    <row r="1001" spans="11:11" ht="12.75" hidden="1">
      <c r="K1001" s="1"/>
    </row>
    <row r="1002" spans="11:11" ht="12.75" hidden="1">
      <c r="K1002" s="1"/>
    </row>
    <row r="1003" spans="11:11" ht="12.75" hidden="1">
      <c r="K1003" s="1"/>
    </row>
    <row r="1004" spans="11:11" ht="12.75" hidden="1">
      <c r="K1004" s="1"/>
    </row>
    <row r="1005" spans="11:11" ht="12.75" hidden="1">
      <c r="K1005" s="1"/>
    </row>
    <row r="1006" spans="11:11" ht="12.75" hidden="1">
      <c r="K1006" s="1"/>
    </row>
    <row r="1007" spans="11:11" ht="12.75" hidden="1">
      <c r="K1007" s="1"/>
    </row>
    <row r="1008" spans="11:11" ht="12.75" hidden="1">
      <c r="K1008" s="1"/>
    </row>
    <row r="1009" spans="11:11" ht="12.75" hidden="1">
      <c r="K1009" s="1"/>
    </row>
    <row r="1010" spans="11:11" ht="12.75" hidden="1">
      <c r="K1010" s="1"/>
    </row>
    <row r="1011" spans="11:11" ht="12.75" hidden="1">
      <c r="K1011" s="1"/>
    </row>
    <row r="1012" spans="11:11" ht="12.75" hidden="1">
      <c r="K1012" s="1"/>
    </row>
    <row r="1013" spans="11:11" ht="12.75" hidden="1">
      <c r="K1013" s="1"/>
    </row>
    <row r="1014" spans="11:11" ht="12.75" hidden="1">
      <c r="K1014" s="1"/>
    </row>
    <row r="1015" spans="11:11" ht="12.75" hidden="1">
      <c r="K1015" s="1"/>
    </row>
    <row r="1016" spans="11:11" ht="12.75" hidden="1">
      <c r="K1016" s="1"/>
    </row>
    <row r="1017" spans="11:11" ht="12.75" hidden="1">
      <c r="K1017" s="1"/>
    </row>
    <row r="1018" spans="11:11" ht="12.75" hidden="1">
      <c r="K1018" s="1"/>
    </row>
    <row r="1019" spans="11:11" ht="12.75" hidden="1">
      <c r="K1019" s="1"/>
    </row>
    <row r="1020" spans="11:11" ht="12.75" hidden="1">
      <c r="K1020" s="1"/>
    </row>
    <row r="1021" spans="11:11" ht="12.75" hidden="1">
      <c r="K1021" s="1"/>
    </row>
    <row r="1022" spans="11:11" ht="12.75" hidden="1">
      <c r="K1022" s="1"/>
    </row>
    <row r="1023" spans="11:11" ht="12.75" hidden="1">
      <c r="K1023" s="1"/>
    </row>
    <row r="1024" spans="11:11" ht="12.75" hidden="1">
      <c r="K1024" s="1"/>
    </row>
    <row r="1025" spans="11:11" ht="12.75" hidden="1">
      <c r="K1025" s="1"/>
    </row>
    <row r="1026" spans="11:11" ht="12.75" hidden="1">
      <c r="K1026" s="1"/>
    </row>
    <row r="1027" spans="11:11" ht="12.75" hidden="1">
      <c r="K1027" s="1"/>
    </row>
    <row r="1028" spans="11:11" ht="12.75" hidden="1">
      <c r="K1028" s="1"/>
    </row>
    <row r="1029" spans="11:11" ht="12.75" hidden="1">
      <c r="K1029" s="1"/>
    </row>
    <row r="1030" spans="11:11" ht="12.75" hidden="1">
      <c r="K1030" s="1"/>
    </row>
    <row r="1031" spans="11:11" ht="12.75" hidden="1">
      <c r="K1031" s="1"/>
    </row>
    <row r="1032" spans="11:11" ht="12.75" hidden="1">
      <c r="K1032" s="1"/>
    </row>
    <row r="1033" spans="11:11" ht="12.75" hidden="1">
      <c r="K1033" s="1"/>
    </row>
    <row r="1034" spans="11:11" ht="12.75" hidden="1">
      <c r="K1034" s="1"/>
    </row>
    <row r="1035" spans="11:11" ht="12.75" hidden="1">
      <c r="K1035" s="1"/>
    </row>
    <row r="1036" spans="11:11" ht="12.75" hidden="1">
      <c r="K1036" s="1"/>
    </row>
    <row r="1037" spans="11:11" ht="12.75" hidden="1">
      <c r="K1037" s="1"/>
    </row>
    <row r="1038" spans="11:11" ht="15" customHeight="1"/>
    <row r="1039" spans="11:11" ht="15" customHeight="1"/>
  </sheetData>
  <mergeCells count="5">
    <mergeCell ref="B20:B27"/>
    <mergeCell ref="B13:B18"/>
    <mergeCell ref="B33:B40"/>
    <mergeCell ref="B29:B31"/>
    <mergeCell ref="B42:B45"/>
  </mergeCells>
  <dataValidations count="6">
    <dataValidation type="list" allowBlank="1" showErrorMessage="1" sqref="D7:D9 D31:I32 D34:I37" xr:uid="{00000000-0002-0000-0300-000000000000}">
      <formula1>"Yes,No"</formula1>
    </dataValidation>
    <dataValidation type="list" allowBlank="1" showErrorMessage="1" sqref="D45:I45" xr:uid="{00000000-0002-0000-0300-000002000000}">
      <formula1>" Yes,No"</formula1>
    </dataValidation>
    <dataValidation type="list" allowBlank="1" showErrorMessage="1" sqref="D29:I30" xr:uid="{00000000-0002-0000-0300-000003000000}">
      <formula1>"Yes ,No"</formula1>
    </dataValidation>
    <dataValidation type="list" allowBlank="1" showErrorMessage="1" sqref="D24:I24" xr:uid="{00000000-0002-0000-0300-000004000000}">
      <formula1>"Yes,No,Would not disclose"</formula1>
    </dataValidation>
    <dataValidation type="list" allowBlank="1" showInputMessage="1" showErrorMessage="1" sqref="J13:J17 L16 K13:O15 P14:P15 H16:I16" xr:uid="{00000000-0002-0000-0300-000001000000}">
      <formula1>#REF!</formula1>
    </dataValidation>
    <dataValidation type="list" allowBlank="1" showInputMessage="1" showErrorMessage="1" sqref="D16:G16" xr:uid="{3604F026-1688-4B19-8072-3C09FD5287B3}">
      <formula1>fuel_type</formula1>
    </dataValidation>
  </dataValidations>
  <hyperlinks>
    <hyperlink ref="I47" location="'3.Criteria'!A1" display="&gt; 3. Criteria" xr:uid="{2877B19C-557B-1044-93D7-0DB5911078C1}"/>
  </hyperlinks>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FF37-E236-3747-9878-6B272410612C}">
  <sheetPr codeName="Sheet4">
    <tabColor rgb="FFA6CAE0"/>
  </sheetPr>
  <dimension ref="A1:N37"/>
  <sheetViews>
    <sheetView zoomScale="93" zoomScaleNormal="93" workbookViewId="0">
      <selection activeCell="D8" sqref="D8"/>
    </sheetView>
  </sheetViews>
  <sheetFormatPr defaultColWidth="0" defaultRowHeight="12.75" zeroHeight="1"/>
  <cols>
    <col min="1" max="1" width="6.42578125" style="20" customWidth="1"/>
    <col min="2" max="2" width="30" style="20" customWidth="1"/>
    <col min="3" max="3" width="53.5703125" style="20" customWidth="1"/>
    <col min="4" max="4" width="14.140625" style="20" customWidth="1"/>
    <col min="5" max="5" width="18.5703125" style="20" customWidth="1"/>
    <col min="6" max="7" width="10.85546875" style="20" customWidth="1"/>
    <col min="8" max="14" width="0" style="20" hidden="1" customWidth="1"/>
    <col min="15" max="16384" width="10.85546875" style="20" hidden="1"/>
  </cols>
  <sheetData>
    <row r="1" spans="1:7"/>
    <row r="2" spans="1:7"/>
    <row r="3" spans="1:7" ht="20.25">
      <c r="B3" s="92" t="s">
        <v>76</v>
      </c>
      <c r="C3" s="28"/>
      <c r="D3" s="28"/>
      <c r="E3" s="28"/>
    </row>
    <row r="4" spans="1:7">
      <c r="B4" s="27"/>
      <c r="C4" s="27"/>
      <c r="D4" s="27"/>
      <c r="E4" s="27"/>
    </row>
    <row r="5" spans="1:7"/>
    <row r="6" spans="1:7">
      <c r="B6" s="372" t="s">
        <v>77</v>
      </c>
      <c r="C6" s="372" t="s">
        <v>78</v>
      </c>
      <c r="D6" s="372" t="s">
        <v>79</v>
      </c>
      <c r="E6" s="372" t="s">
        <v>80</v>
      </c>
      <c r="F6" s="29"/>
    </row>
    <row r="7" spans="1:7">
      <c r="B7" s="373"/>
      <c r="C7" s="373"/>
      <c r="D7" s="373"/>
      <c r="E7" s="373"/>
      <c r="F7" s="29"/>
    </row>
    <row r="8" spans="1:7" ht="51">
      <c r="A8" s="93"/>
      <c r="B8" s="94" t="s">
        <v>81</v>
      </c>
      <c r="C8" s="94" t="s">
        <v>82</v>
      </c>
      <c r="D8" s="95" t="s">
        <v>13</v>
      </c>
      <c r="E8" s="95">
        <v>2</v>
      </c>
      <c r="F8" s="29"/>
    </row>
    <row r="9" spans="1:7" ht="51">
      <c r="A9" s="93"/>
      <c r="B9" s="94" t="s">
        <v>83</v>
      </c>
      <c r="C9" s="94" t="s">
        <v>84</v>
      </c>
      <c r="D9" s="96" t="s">
        <v>13</v>
      </c>
      <c r="E9" s="95">
        <v>2</v>
      </c>
      <c r="F9" s="29"/>
    </row>
    <row r="10" spans="1:7" s="25" customFormat="1" ht="15">
      <c r="A10" s="93"/>
      <c r="B10" s="94" t="s">
        <v>85</v>
      </c>
      <c r="C10" s="94" t="s">
        <v>86</v>
      </c>
      <c r="D10" s="96" t="s">
        <v>13</v>
      </c>
      <c r="E10" s="95">
        <v>10</v>
      </c>
      <c r="F10" s="29"/>
      <c r="G10" s="25">
        <v>1</v>
      </c>
    </row>
    <row r="11" spans="1:7" s="25" customFormat="1" ht="51">
      <c r="A11" s="93"/>
      <c r="B11" s="94" t="s">
        <v>87</v>
      </c>
      <c r="C11" s="94" t="s">
        <v>88</v>
      </c>
      <c r="D11" s="96" t="s">
        <v>13</v>
      </c>
      <c r="E11" s="95">
        <v>2</v>
      </c>
      <c r="F11" s="29"/>
      <c r="G11" s="25">
        <v>2</v>
      </c>
    </row>
    <row r="12" spans="1:7" s="25" customFormat="1" ht="51">
      <c r="A12" s="93"/>
      <c r="B12" s="94" t="s">
        <v>89</v>
      </c>
      <c r="C12" s="94" t="s">
        <v>90</v>
      </c>
      <c r="D12" s="96" t="s">
        <v>13</v>
      </c>
      <c r="E12" s="95">
        <v>2</v>
      </c>
      <c r="F12" s="29"/>
      <c r="G12" s="25">
        <v>3</v>
      </c>
    </row>
    <row r="13" spans="1:7" s="25" customFormat="1" ht="38.25">
      <c r="A13" s="93"/>
      <c r="B13" s="94" t="s">
        <v>91</v>
      </c>
      <c r="C13" s="94" t="s">
        <v>92</v>
      </c>
      <c r="D13" s="96" t="s">
        <v>13</v>
      </c>
      <c r="E13" s="95">
        <v>2</v>
      </c>
      <c r="F13" s="29"/>
      <c r="G13" s="25">
        <v>4</v>
      </c>
    </row>
    <row r="14" spans="1:7" s="25" customFormat="1" ht="114.75">
      <c r="A14" s="93"/>
      <c r="B14" s="94" t="s">
        <v>93</v>
      </c>
      <c r="C14" s="94" t="s">
        <v>94</v>
      </c>
      <c r="D14" s="96" t="s">
        <v>14</v>
      </c>
      <c r="E14" s="95">
        <v>1</v>
      </c>
      <c r="F14" s="29"/>
      <c r="G14" s="25">
        <v>5</v>
      </c>
    </row>
    <row r="15" spans="1:7" s="25" customFormat="1" ht="51">
      <c r="A15" s="93"/>
      <c r="B15" s="94" t="s">
        <v>95</v>
      </c>
      <c r="C15" s="94" t="s">
        <v>96</v>
      </c>
      <c r="D15" s="96" t="s">
        <v>13</v>
      </c>
      <c r="E15" s="95">
        <v>2</v>
      </c>
      <c r="F15" s="29"/>
      <c r="G15" s="25">
        <v>6</v>
      </c>
    </row>
    <row r="16" spans="1:7" s="25" customFormat="1" ht="15">
      <c r="A16" s="93"/>
      <c r="B16" s="97" t="s">
        <v>97</v>
      </c>
      <c r="C16" s="94" t="s">
        <v>98</v>
      </c>
      <c r="D16" s="96" t="s">
        <v>13</v>
      </c>
      <c r="E16" s="95">
        <v>2</v>
      </c>
      <c r="F16" s="29"/>
      <c r="G16" s="25">
        <v>7</v>
      </c>
    </row>
    <row r="17" spans="1:7" s="25" customFormat="1" ht="15">
      <c r="A17" s="93"/>
      <c r="B17" s="97" t="s">
        <v>99</v>
      </c>
      <c r="C17" s="94" t="s">
        <v>98</v>
      </c>
      <c r="D17" s="96" t="s">
        <v>13</v>
      </c>
      <c r="E17" s="95">
        <v>2</v>
      </c>
      <c r="F17" s="29"/>
      <c r="G17" s="25">
        <v>8</v>
      </c>
    </row>
    <row r="18" spans="1:7" s="25" customFormat="1">
      <c r="A18" s="20"/>
      <c r="B18" s="27"/>
      <c r="C18" s="27"/>
      <c r="D18" s="27"/>
      <c r="E18" s="27"/>
      <c r="F18" s="20"/>
      <c r="G18" s="25">
        <v>9</v>
      </c>
    </row>
    <row r="19" spans="1:7" s="25" customFormat="1">
      <c r="A19" s="20"/>
      <c r="B19" s="20"/>
      <c r="C19" s="20"/>
      <c r="D19" s="20"/>
      <c r="E19" s="20"/>
      <c r="F19" s="20"/>
      <c r="G19" s="25">
        <v>10</v>
      </c>
    </row>
    <row r="20" spans="1:7" s="25" customFormat="1">
      <c r="A20" s="20"/>
      <c r="B20" s="20"/>
      <c r="C20" s="20"/>
      <c r="D20" s="20"/>
      <c r="E20" s="20"/>
      <c r="F20" s="20"/>
      <c r="G20" s="25">
        <v>10</v>
      </c>
    </row>
    <row r="21" spans="1:7" s="25" customFormat="1">
      <c r="A21" s="20"/>
      <c r="B21" s="20"/>
      <c r="C21" s="20"/>
      <c r="D21" s="20"/>
      <c r="E21" s="98"/>
      <c r="F21" s="20"/>
    </row>
    <row r="22" spans="1:7" ht="23.1" customHeight="1">
      <c r="D22" s="93"/>
      <c r="E22" s="39" t="s">
        <v>100</v>
      </c>
      <c r="F22" s="29"/>
      <c r="G22" s="25"/>
    </row>
    <row r="23" spans="1:7">
      <c r="E23" s="27"/>
    </row>
    <row r="24" spans="1:7"/>
    <row r="25" spans="1:7"/>
    <row r="26" spans="1:7"/>
    <row r="34" spans="14:14" ht="38.25" hidden="1">
      <c r="N34" s="25" t="s">
        <v>13</v>
      </c>
    </row>
    <row r="35" spans="14:14" ht="25.5" hidden="1">
      <c r="N35" s="25" t="s">
        <v>14</v>
      </c>
    </row>
    <row r="36" spans="14:14" hidden="1">
      <c r="N36" s="25"/>
    </row>
    <row r="37" spans="14:14" hidden="1">
      <c r="N37" s="25"/>
    </row>
  </sheetData>
  <protectedRanges>
    <protectedRange algorithmName="SHA-512" hashValue="UwpP1dijl4r3+US1EWxi2VJ/zfCh24ESWwTCPQBqTTi3cZYSEGuUVSPKkjTxs7EFx2xqnd7I+lMwCPkUba+f6g==" saltValue="VaCNySG3n3dtndQiHoKhDQ==" spinCount="100000" sqref="D8:E17" name="Inputs_1"/>
  </protectedRanges>
  <mergeCells count="4">
    <mergeCell ref="B6:B7"/>
    <mergeCell ref="D6:D7"/>
    <mergeCell ref="E6:E7"/>
    <mergeCell ref="C6:C7"/>
  </mergeCells>
  <conditionalFormatting sqref="B8:B15">
    <cfRule type="expression" dxfId="45" priority="3">
      <formula>D8="No"</formula>
    </cfRule>
  </conditionalFormatting>
  <conditionalFormatting sqref="C8:C17">
    <cfRule type="expression" dxfId="44" priority="2">
      <formula>D8="No"</formula>
    </cfRule>
  </conditionalFormatting>
  <conditionalFormatting sqref="E8:E17">
    <cfRule type="expression" dxfId="43" priority="1">
      <formula>D8="No"</formula>
    </cfRule>
    <cfRule type="expression" dxfId="42" priority="4">
      <formula>J8="F"</formula>
    </cfRule>
  </conditionalFormatting>
  <dataValidations count="2">
    <dataValidation type="list" allowBlank="1" showInputMessage="1" showErrorMessage="1" sqref="D8:D17" xr:uid="{CB9B5EB5-7FAB-B041-B296-A4127BDB7F00}">
      <formula1>$N$34:$N$35</formula1>
    </dataValidation>
    <dataValidation type="list" allowBlank="1" showErrorMessage="1" sqref="E8:E17" xr:uid="{A5241B5A-8E28-BA47-A35B-1F30BC15B48D}">
      <formula1>$G$10:$G$20</formula1>
    </dataValidation>
  </dataValidations>
  <hyperlinks>
    <hyperlink ref="E22" location="'4. Scores-Manual'!A1" display="&gt; 3. Criteria" xr:uid="{3344C8F6-3FE9-7846-8C07-47A521496DF3}"/>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0173-F134-1E42-8E9C-10C7AD7CFB7F}">
  <sheetPr codeName="Sheet5">
    <tabColor rgb="FFA6CAE0"/>
  </sheetPr>
  <dimension ref="A2:BA220"/>
  <sheetViews>
    <sheetView topLeftCell="A3" zoomScale="82" zoomScaleNormal="85" workbookViewId="0">
      <selection activeCell="F13" sqref="F13:F20"/>
    </sheetView>
  </sheetViews>
  <sheetFormatPr defaultColWidth="10.85546875" defaultRowHeight="12.75"/>
  <cols>
    <col min="1" max="1" width="10.85546875" style="86"/>
    <col min="2" max="2" width="23" style="86" customWidth="1"/>
    <col min="3" max="3" width="0.42578125" style="86" customWidth="1"/>
    <col min="4" max="4" width="10.85546875" style="86" customWidth="1"/>
    <col min="5" max="5" width="12.42578125" style="86" customWidth="1"/>
    <col min="6" max="6" width="14" style="86" customWidth="1"/>
    <col min="7" max="7" width="14.42578125" style="86" customWidth="1"/>
    <col min="8" max="8" width="13.42578125" style="86" customWidth="1"/>
    <col min="9" max="9" width="14.42578125" style="86" customWidth="1"/>
    <col min="10" max="10" width="16.85546875" style="86" customWidth="1"/>
    <col min="11" max="11" width="14.5703125" style="86" customWidth="1"/>
    <col min="12" max="13" width="10.85546875" style="86"/>
    <col min="14" max="14" width="19.42578125" style="86" customWidth="1"/>
    <col min="15" max="15" width="44.85546875" style="150" customWidth="1"/>
    <col min="16" max="17" width="10.85546875" style="86"/>
    <col min="18" max="18" width="18.85546875" style="86" customWidth="1"/>
    <col min="19" max="20" width="10.85546875" style="86"/>
    <col min="21" max="21" width="38.5703125" style="86" customWidth="1"/>
    <col min="22" max="22" width="19.85546875" style="86" customWidth="1"/>
    <col min="23" max="23" width="10.85546875" style="86"/>
    <col min="24" max="24" width="42.42578125" style="86" customWidth="1"/>
    <col min="25" max="16384" width="10.85546875" style="86"/>
  </cols>
  <sheetData>
    <row r="2" spans="2:16">
      <c r="P2" s="90"/>
    </row>
    <row r="3" spans="2:16" ht="20.25">
      <c r="B3" s="99" t="s">
        <v>101</v>
      </c>
      <c r="C3" s="87"/>
      <c r="D3" s="87"/>
      <c r="E3" s="87"/>
      <c r="F3" s="87"/>
      <c r="G3" s="87"/>
      <c r="H3" s="87"/>
      <c r="I3" s="87"/>
      <c r="J3" s="87"/>
      <c r="K3" s="87"/>
      <c r="L3" s="87"/>
      <c r="M3" s="87"/>
      <c r="N3" s="87"/>
      <c r="O3" s="151"/>
      <c r="P3" s="152"/>
    </row>
    <row r="4" spans="2:16" ht="20.25">
      <c r="B4" s="100"/>
      <c r="C4" s="88"/>
      <c r="D4" s="88"/>
      <c r="E4" s="88"/>
      <c r="F4" s="88"/>
      <c r="G4" s="88"/>
      <c r="H4" s="88"/>
      <c r="I4" s="88"/>
      <c r="J4" s="88"/>
      <c r="K4" s="88"/>
      <c r="L4" s="88"/>
      <c r="M4" s="88"/>
      <c r="N4" s="88"/>
      <c r="O4" s="153"/>
      <c r="P4" s="107"/>
    </row>
    <row r="5" spans="2:16" ht="18">
      <c r="B5" s="101" t="s">
        <v>102</v>
      </c>
      <c r="C5" s="87"/>
      <c r="D5" s="87"/>
      <c r="E5" s="87"/>
      <c r="F5" s="87"/>
      <c r="G5" s="87"/>
      <c r="H5" s="87"/>
      <c r="I5" s="87"/>
      <c r="J5" s="87"/>
      <c r="K5" s="87"/>
      <c r="L5" s="87"/>
      <c r="M5" s="87"/>
      <c r="N5" s="87"/>
      <c r="O5" s="151"/>
      <c r="P5" s="152"/>
    </row>
    <row r="6" spans="2:16" ht="15">
      <c r="B6" s="335" t="str">
        <f>IF('3.Criteria'!D11="No","Not Evaluated","")</f>
        <v/>
      </c>
      <c r="C6" s="88"/>
      <c r="D6" s="88"/>
      <c r="E6" s="88"/>
      <c r="F6" s="88"/>
      <c r="G6" s="88"/>
      <c r="H6" s="88"/>
      <c r="I6" s="88"/>
      <c r="J6" s="88"/>
      <c r="K6" s="88"/>
      <c r="L6" s="88"/>
      <c r="M6" s="88"/>
      <c r="N6" s="88"/>
      <c r="O6" s="153"/>
      <c r="P6" s="107"/>
    </row>
    <row r="7" spans="2:16" ht="25.5">
      <c r="F7" s="103" t="str">
        <f>'2.Project Details'!$D$13</f>
        <v>Acme Generation</v>
      </c>
      <c r="G7" s="103" t="str">
        <f>'2.Project Details'!$E$13</f>
        <v>PowerCo</v>
      </c>
      <c r="H7" s="103" t="str">
        <f>'2.Project Details'!$F$13</f>
        <v>ReGen</v>
      </c>
      <c r="I7" s="103" t="str">
        <f>'2.Project Details'!$G$13</f>
        <v>ReGen</v>
      </c>
      <c r="J7" s="103">
        <f>'2.Project Details'!$H$13</f>
        <v>0</v>
      </c>
      <c r="K7" s="103">
        <f>'2.Project Details'!$I$13</f>
        <v>0</v>
      </c>
      <c r="M7" s="102"/>
      <c r="N7" s="102" t="s">
        <v>103</v>
      </c>
      <c r="P7" s="90"/>
    </row>
    <row r="8" spans="2:16">
      <c r="B8" s="48"/>
      <c r="F8" s="103">
        <f>'2.Project Details'!$D$14</f>
        <v>1</v>
      </c>
      <c r="G8" s="103">
        <f>'2.Project Details'!$E$14</f>
        <v>2</v>
      </c>
      <c r="H8" s="103">
        <f>'2.Project Details'!$F$14</f>
        <v>3</v>
      </c>
      <c r="I8" s="103">
        <f>'2.Project Details'!$G$14</f>
        <v>4</v>
      </c>
      <c r="J8" s="103">
        <f>'2.Project Details'!$H$14</f>
        <v>0</v>
      </c>
      <c r="K8" s="103">
        <f>'2.Project Details'!$I$14</f>
        <v>0</v>
      </c>
      <c r="P8" s="90"/>
    </row>
    <row r="9" spans="2:16">
      <c r="B9" s="102" t="s">
        <v>104</v>
      </c>
      <c r="E9" s="109"/>
      <c r="F9" s="154" t="str">
        <f>'2.Project Details'!$D$15</f>
        <v>Pump'id up</v>
      </c>
      <c r="G9" s="154" t="str">
        <f>'2.Project Details'!$E$15</f>
        <v>Solar +</v>
      </c>
      <c r="H9" s="154" t="str">
        <f>'2.Project Details'!$F$15</f>
        <v>Windy City</v>
      </c>
      <c r="I9" s="154" t="str">
        <f>'2.Project Details'!$G$15</f>
        <v>PV Plus</v>
      </c>
      <c r="J9" s="154">
        <f>'2.Project Details'!$H$15</f>
        <v>0</v>
      </c>
      <c r="K9" s="154">
        <f>'2.Project Details'!$I$15</f>
        <v>0</v>
      </c>
      <c r="M9" s="155"/>
      <c r="N9" s="104" t="s">
        <v>105</v>
      </c>
      <c r="O9" s="156"/>
      <c r="P9" s="90"/>
    </row>
    <row r="10" spans="2:16">
      <c r="B10" s="380" t="s">
        <v>106</v>
      </c>
      <c r="E10" s="115" t="s">
        <v>105</v>
      </c>
      <c r="F10" s="333">
        <v>5</v>
      </c>
      <c r="G10" s="333">
        <v>6</v>
      </c>
      <c r="H10" s="333">
        <v>5</v>
      </c>
      <c r="I10" s="333">
        <v>7</v>
      </c>
      <c r="J10" s="333"/>
      <c r="K10" s="333"/>
      <c r="N10" s="157">
        <v>10</v>
      </c>
      <c r="O10" s="158" t="s">
        <v>107</v>
      </c>
      <c r="P10" s="90"/>
    </row>
    <row r="11" spans="2:16">
      <c r="B11" s="381"/>
      <c r="E11" s="112"/>
      <c r="F11" s="113"/>
      <c r="G11" s="113"/>
      <c r="H11" s="113"/>
      <c r="I11" s="113"/>
      <c r="J11" s="113"/>
      <c r="K11" s="113"/>
      <c r="N11" s="159">
        <v>9</v>
      </c>
      <c r="O11" s="158"/>
      <c r="P11" s="90"/>
    </row>
    <row r="12" spans="2:16">
      <c r="B12" s="381"/>
      <c r="E12" s="112"/>
      <c r="F12" s="113"/>
      <c r="G12" s="113"/>
      <c r="H12" s="113"/>
      <c r="I12" s="113"/>
      <c r="J12" s="113"/>
      <c r="K12" s="113"/>
      <c r="L12" s="89"/>
      <c r="N12" s="159">
        <v>8</v>
      </c>
      <c r="O12" s="158"/>
      <c r="P12" s="90"/>
    </row>
    <row r="13" spans="2:16">
      <c r="B13" s="381"/>
      <c r="C13" s="50"/>
      <c r="D13" s="50"/>
      <c r="E13" s="90"/>
      <c r="F13" s="377" t="s">
        <v>108</v>
      </c>
      <c r="G13" s="374"/>
      <c r="H13" s="374"/>
      <c r="I13" s="374"/>
      <c r="J13" s="374"/>
      <c r="K13" s="374"/>
      <c r="L13" s="49"/>
      <c r="N13" s="159">
        <v>7</v>
      </c>
      <c r="O13" s="158"/>
      <c r="P13" s="90"/>
    </row>
    <row r="14" spans="2:16">
      <c r="B14" s="381"/>
      <c r="C14" s="50"/>
      <c r="D14" s="50"/>
      <c r="E14" s="90"/>
      <c r="F14" s="378"/>
      <c r="G14" s="375"/>
      <c r="H14" s="375"/>
      <c r="I14" s="375"/>
      <c r="J14" s="375"/>
      <c r="K14" s="375"/>
      <c r="L14" s="45"/>
      <c r="N14" s="159">
        <v>6</v>
      </c>
      <c r="O14" s="158"/>
      <c r="P14" s="90"/>
    </row>
    <row r="15" spans="2:16">
      <c r="B15" s="381"/>
      <c r="C15" s="50"/>
      <c r="D15" s="50"/>
      <c r="E15" s="160"/>
      <c r="F15" s="378"/>
      <c r="G15" s="375"/>
      <c r="H15" s="375"/>
      <c r="I15" s="375"/>
      <c r="J15" s="375"/>
      <c r="K15" s="375"/>
      <c r="L15" s="45"/>
      <c r="N15" s="159">
        <v>5</v>
      </c>
      <c r="O15" s="158" t="s">
        <v>109</v>
      </c>
      <c r="P15" s="90"/>
    </row>
    <row r="16" spans="2:16">
      <c r="B16" s="381"/>
      <c r="C16" s="50"/>
      <c r="D16" s="50"/>
      <c r="E16" s="160"/>
      <c r="F16" s="378"/>
      <c r="G16" s="375"/>
      <c r="H16" s="375"/>
      <c r="I16" s="375"/>
      <c r="J16" s="375"/>
      <c r="K16" s="375"/>
      <c r="L16" s="45"/>
      <c r="N16" s="159">
        <v>4</v>
      </c>
      <c r="O16" s="158"/>
      <c r="P16" s="90"/>
    </row>
    <row r="17" spans="2:26">
      <c r="B17" s="381"/>
      <c r="C17" s="50"/>
      <c r="D17" s="161"/>
      <c r="E17" s="160"/>
      <c r="F17" s="378"/>
      <c r="G17" s="375"/>
      <c r="H17" s="375"/>
      <c r="I17" s="375"/>
      <c r="J17" s="375"/>
      <c r="K17" s="375"/>
      <c r="L17" s="162"/>
      <c r="N17" s="159">
        <v>3</v>
      </c>
      <c r="O17" s="158"/>
      <c r="P17" s="90"/>
    </row>
    <row r="18" spans="2:26">
      <c r="B18" s="381"/>
      <c r="C18" s="50"/>
      <c r="D18" s="161"/>
      <c r="E18" s="160"/>
      <c r="F18" s="378"/>
      <c r="G18" s="375"/>
      <c r="H18" s="375"/>
      <c r="I18" s="375"/>
      <c r="J18" s="375"/>
      <c r="K18" s="375"/>
      <c r="L18" s="161"/>
      <c r="N18" s="159">
        <v>2</v>
      </c>
      <c r="O18" s="158"/>
      <c r="P18" s="90"/>
    </row>
    <row r="19" spans="2:26">
      <c r="B19" s="381"/>
      <c r="C19" s="50"/>
      <c r="D19" s="161"/>
      <c r="E19" s="163"/>
      <c r="F19" s="378"/>
      <c r="G19" s="375"/>
      <c r="H19" s="375"/>
      <c r="I19" s="375"/>
      <c r="J19" s="375"/>
      <c r="K19" s="375"/>
      <c r="L19" s="161"/>
      <c r="N19" s="159">
        <v>1</v>
      </c>
      <c r="O19" s="158"/>
      <c r="P19" s="90"/>
    </row>
    <row r="20" spans="2:26" ht="25.5">
      <c r="B20" s="45"/>
      <c r="C20" s="50"/>
      <c r="D20" s="161"/>
      <c r="E20" s="90"/>
      <c r="F20" s="379"/>
      <c r="G20" s="376"/>
      <c r="H20" s="376"/>
      <c r="I20" s="376"/>
      <c r="J20" s="376"/>
      <c r="K20" s="376"/>
      <c r="L20" s="161"/>
      <c r="N20" s="159">
        <v>0</v>
      </c>
      <c r="O20" s="150" t="s">
        <v>110</v>
      </c>
      <c r="P20" s="90"/>
    </row>
    <row r="21" spans="2:26" ht="12.95" customHeight="1">
      <c r="D21" s="88"/>
      <c r="F21" s="88"/>
      <c r="G21" s="88"/>
      <c r="H21" s="88"/>
      <c r="I21" s="88"/>
      <c r="J21" s="88"/>
      <c r="K21" s="88"/>
      <c r="L21" s="164"/>
      <c r="M21" s="165"/>
      <c r="N21" s="166"/>
      <c r="O21" s="167"/>
      <c r="P21" s="168"/>
    </row>
    <row r="22" spans="2:26" ht="30.95" customHeight="1">
      <c r="B22" s="101" t="s">
        <v>111</v>
      </c>
      <c r="D22" s="87"/>
      <c r="E22" s="87"/>
      <c r="F22" s="118"/>
      <c r="G22" s="87"/>
      <c r="H22" s="87"/>
      <c r="I22" s="87"/>
      <c r="J22" s="87"/>
      <c r="K22" s="87"/>
      <c r="L22" s="152"/>
      <c r="M22" s="169"/>
      <c r="N22" s="169"/>
      <c r="O22" s="170"/>
      <c r="P22" s="171"/>
      <c r="R22" s="160"/>
    </row>
    <row r="23" spans="2:26" ht="15">
      <c r="B23" s="335" t="str">
        <f>IF('3.Criteria'!D12="No","Not Evaluated","")</f>
        <v/>
      </c>
      <c r="E23" s="88"/>
      <c r="F23" s="88"/>
      <c r="G23" s="88"/>
      <c r="H23" s="88"/>
      <c r="I23" s="88"/>
      <c r="J23" s="88"/>
      <c r="K23" s="88"/>
      <c r="M23" s="88"/>
      <c r="N23" s="88"/>
      <c r="O23" s="153"/>
      <c r="P23" s="107"/>
    </row>
    <row r="24" spans="2:26">
      <c r="C24" s="87"/>
      <c r="P24" s="90"/>
    </row>
    <row r="25" spans="2:26" ht="24" customHeight="1">
      <c r="B25" s="88"/>
      <c r="C25" s="88"/>
      <c r="F25" s="103" t="str">
        <f>'2.Project Details'!$D$13</f>
        <v>Acme Generation</v>
      </c>
      <c r="G25" s="103" t="str">
        <f>'2.Project Details'!$E$13</f>
        <v>PowerCo</v>
      </c>
      <c r="H25" s="103" t="str">
        <f>'2.Project Details'!$F$13</f>
        <v>ReGen</v>
      </c>
      <c r="I25" s="103" t="str">
        <f>'2.Project Details'!$G$13</f>
        <v>ReGen</v>
      </c>
      <c r="J25" s="103">
        <f>'2.Project Details'!$H$13</f>
        <v>0</v>
      </c>
      <c r="K25" s="103">
        <f>'2.Project Details'!$I$13</f>
        <v>0</v>
      </c>
      <c r="M25" s="102"/>
      <c r="N25" s="102" t="s">
        <v>103</v>
      </c>
      <c r="P25" s="90"/>
    </row>
    <row r="26" spans="2:26" ht="23.1" customHeight="1">
      <c r="F26" s="103">
        <f>'2.Project Details'!$D$14</f>
        <v>1</v>
      </c>
      <c r="G26" s="103">
        <f>'2.Project Details'!$E$14</f>
        <v>2</v>
      </c>
      <c r="H26" s="103">
        <f>'2.Project Details'!$F$14</f>
        <v>3</v>
      </c>
      <c r="I26" s="103">
        <f>'2.Project Details'!$G$14</f>
        <v>4</v>
      </c>
      <c r="J26" s="103">
        <f>'2.Project Details'!$H$14</f>
        <v>0</v>
      </c>
      <c r="K26" s="103">
        <f>'2.Project Details'!$I$14</f>
        <v>0</v>
      </c>
      <c r="P26" s="90"/>
      <c r="Q26" s="102"/>
      <c r="U26" s="102"/>
      <c r="X26" s="102"/>
    </row>
    <row r="27" spans="2:26">
      <c r="B27" s="102" t="s">
        <v>104</v>
      </c>
      <c r="E27" s="109"/>
      <c r="F27" s="154" t="str">
        <f>'2.Project Details'!$D$15</f>
        <v>Pump'id up</v>
      </c>
      <c r="G27" s="154" t="str">
        <f>'2.Project Details'!$E$15</f>
        <v>Solar +</v>
      </c>
      <c r="H27" s="154" t="str">
        <f>'2.Project Details'!$F$15</f>
        <v>Windy City</v>
      </c>
      <c r="I27" s="154" t="str">
        <f>'2.Project Details'!$G$15</f>
        <v>PV Plus</v>
      </c>
      <c r="J27" s="154">
        <f>'2.Project Details'!$H$15</f>
        <v>0</v>
      </c>
      <c r="K27" s="154">
        <f>'2.Project Details'!$I$15</f>
        <v>0</v>
      </c>
      <c r="M27" s="155"/>
      <c r="N27" s="104" t="s">
        <v>105</v>
      </c>
      <c r="O27" s="156"/>
      <c r="P27" s="90"/>
    </row>
    <row r="28" spans="2:26">
      <c r="B28" s="380" t="s">
        <v>112</v>
      </c>
      <c r="E28" s="115" t="s">
        <v>105</v>
      </c>
      <c r="F28" s="172">
        <v>7</v>
      </c>
      <c r="G28" s="172">
        <v>8</v>
      </c>
      <c r="H28" s="172">
        <v>5</v>
      </c>
      <c r="I28" s="172">
        <v>8</v>
      </c>
      <c r="J28" s="172"/>
      <c r="K28" s="172"/>
      <c r="N28" s="157">
        <v>10</v>
      </c>
      <c r="O28" s="158" t="s">
        <v>107</v>
      </c>
      <c r="P28" s="90"/>
      <c r="Q28" s="155"/>
      <c r="R28" s="46"/>
      <c r="V28" s="48"/>
      <c r="X28" s="133"/>
      <c r="Y28" s="133"/>
      <c r="Z28" s="133"/>
    </row>
    <row r="29" spans="2:26" ht="12.95" customHeight="1">
      <c r="B29" s="381"/>
      <c r="E29" s="112"/>
      <c r="F29" s="113"/>
      <c r="G29" s="113"/>
      <c r="H29" s="113"/>
      <c r="I29" s="113"/>
      <c r="J29" s="113"/>
      <c r="K29" s="113"/>
      <c r="N29" s="159">
        <v>9</v>
      </c>
      <c r="O29" s="158"/>
      <c r="P29" s="90"/>
      <c r="R29" s="173"/>
      <c r="U29" s="48"/>
      <c r="V29" s="48"/>
      <c r="X29" s="174"/>
    </row>
    <row r="30" spans="2:26">
      <c r="B30" s="381"/>
      <c r="E30" s="112"/>
      <c r="F30" s="113"/>
      <c r="G30" s="113"/>
      <c r="H30" s="113"/>
      <c r="I30" s="113"/>
      <c r="J30" s="113"/>
      <c r="K30" s="113"/>
      <c r="L30" s="89"/>
      <c r="N30" s="159">
        <v>8</v>
      </c>
      <c r="O30" s="158"/>
      <c r="P30" s="90"/>
      <c r="R30" s="173"/>
      <c r="U30" s="48"/>
      <c r="V30" s="48"/>
      <c r="X30" s="174"/>
    </row>
    <row r="31" spans="2:26">
      <c r="B31" s="381"/>
      <c r="D31" s="50"/>
      <c r="E31" s="160"/>
      <c r="F31" s="377" t="s">
        <v>108</v>
      </c>
      <c r="G31" s="374"/>
      <c r="H31" s="374"/>
      <c r="I31" s="374"/>
      <c r="J31" s="374"/>
      <c r="K31" s="374"/>
      <c r="L31" s="49"/>
      <c r="N31" s="159">
        <v>7</v>
      </c>
      <c r="O31" s="158"/>
      <c r="P31" s="90"/>
      <c r="R31" s="173"/>
      <c r="U31" s="48"/>
      <c r="V31" s="48"/>
    </row>
    <row r="32" spans="2:26">
      <c r="B32" s="381"/>
      <c r="D32" s="50"/>
      <c r="E32" s="160"/>
      <c r="F32" s="378"/>
      <c r="G32" s="375"/>
      <c r="H32" s="375"/>
      <c r="I32" s="375"/>
      <c r="J32" s="375"/>
      <c r="K32" s="375"/>
      <c r="L32" s="45"/>
      <c r="N32" s="159">
        <v>6</v>
      </c>
      <c r="O32" s="158"/>
      <c r="P32" s="90"/>
      <c r="R32" s="173"/>
      <c r="U32" s="48"/>
      <c r="V32" s="48"/>
    </row>
    <row r="33" spans="2:22">
      <c r="B33" s="381"/>
      <c r="D33" s="50"/>
      <c r="E33" s="160"/>
      <c r="F33" s="378"/>
      <c r="G33" s="375"/>
      <c r="H33" s="375"/>
      <c r="I33" s="375"/>
      <c r="J33" s="375"/>
      <c r="K33" s="375"/>
      <c r="L33" s="45"/>
      <c r="N33" s="159">
        <v>5</v>
      </c>
      <c r="O33" s="158" t="s">
        <v>113</v>
      </c>
      <c r="P33" s="90"/>
      <c r="R33" s="173"/>
      <c r="U33" s="48"/>
      <c r="V33" s="48"/>
    </row>
    <row r="34" spans="2:22">
      <c r="B34" s="381"/>
      <c r="D34" s="50"/>
      <c r="E34" s="160"/>
      <c r="F34" s="378"/>
      <c r="G34" s="375"/>
      <c r="H34" s="375"/>
      <c r="I34" s="375"/>
      <c r="J34" s="375"/>
      <c r="K34" s="375"/>
      <c r="L34" s="45"/>
      <c r="N34" s="159">
        <v>4</v>
      </c>
      <c r="O34" s="158"/>
      <c r="P34" s="90"/>
      <c r="R34" s="173"/>
      <c r="U34" s="48"/>
      <c r="V34" s="48"/>
    </row>
    <row r="35" spans="2:22" ht="15" customHeight="1">
      <c r="B35" s="381"/>
      <c r="D35" s="161"/>
      <c r="E35" s="160"/>
      <c r="F35" s="378"/>
      <c r="G35" s="375"/>
      <c r="H35" s="375"/>
      <c r="I35" s="375"/>
      <c r="J35" s="375"/>
      <c r="K35" s="375"/>
      <c r="L35" s="162"/>
      <c r="N35" s="159">
        <v>3</v>
      </c>
      <c r="O35" s="158"/>
      <c r="P35" s="90"/>
      <c r="R35" s="173"/>
      <c r="U35" s="48"/>
      <c r="V35" s="48"/>
    </row>
    <row r="36" spans="2:22">
      <c r="B36" s="381"/>
      <c r="D36" s="161"/>
      <c r="E36" s="160"/>
      <c r="F36" s="378"/>
      <c r="G36" s="375"/>
      <c r="H36" s="375"/>
      <c r="I36" s="375"/>
      <c r="J36" s="375"/>
      <c r="K36" s="375"/>
      <c r="L36" s="161"/>
      <c r="N36" s="159">
        <v>2</v>
      </c>
      <c r="O36" s="158"/>
      <c r="P36" s="90"/>
      <c r="R36" s="173"/>
      <c r="U36" s="48"/>
      <c r="V36" s="48"/>
    </row>
    <row r="37" spans="2:22">
      <c r="B37" s="381"/>
      <c r="D37" s="161"/>
      <c r="E37" s="163"/>
      <c r="F37" s="378"/>
      <c r="G37" s="375"/>
      <c r="H37" s="375"/>
      <c r="I37" s="375"/>
      <c r="J37" s="375"/>
      <c r="K37" s="375"/>
      <c r="L37" s="161"/>
      <c r="N37" s="159">
        <v>1</v>
      </c>
      <c r="O37" s="158"/>
      <c r="P37" s="90"/>
      <c r="R37" s="173"/>
      <c r="U37" s="48"/>
      <c r="V37" s="48"/>
    </row>
    <row r="38" spans="2:22" ht="25.5">
      <c r="D38" s="161"/>
      <c r="E38" s="90"/>
      <c r="F38" s="379"/>
      <c r="G38" s="376"/>
      <c r="H38" s="376"/>
      <c r="I38" s="376"/>
      <c r="J38" s="376"/>
      <c r="K38" s="376"/>
      <c r="L38" s="161"/>
      <c r="N38" s="159">
        <v>0</v>
      </c>
      <c r="O38" s="150" t="s">
        <v>114</v>
      </c>
      <c r="P38" s="90"/>
      <c r="R38" s="173"/>
      <c r="U38" s="48"/>
      <c r="V38" s="48"/>
    </row>
    <row r="39" spans="2:22">
      <c r="E39" s="133"/>
      <c r="F39" s="175"/>
      <c r="G39" s="175"/>
      <c r="H39" s="175"/>
      <c r="I39" s="175"/>
      <c r="J39" s="175"/>
      <c r="K39" s="175"/>
      <c r="L39" s="124"/>
      <c r="M39" s="165"/>
      <c r="N39" s="124"/>
      <c r="P39" s="90"/>
      <c r="R39" s="173"/>
      <c r="U39" s="48"/>
      <c r="V39" s="48"/>
    </row>
    <row r="40" spans="2:22">
      <c r="E40" s="133"/>
      <c r="F40" s="176"/>
      <c r="G40" s="176"/>
      <c r="H40" s="176"/>
      <c r="I40" s="176"/>
      <c r="J40" s="176"/>
      <c r="K40" s="176"/>
      <c r="L40" s="124"/>
      <c r="M40" s="125"/>
      <c r="N40" s="124"/>
      <c r="P40" s="90"/>
      <c r="U40" s="48"/>
      <c r="V40" s="48"/>
    </row>
    <row r="41" spans="2:22" ht="18">
      <c r="B41" s="101" t="s">
        <v>115</v>
      </c>
      <c r="D41" s="87"/>
      <c r="E41" s="87"/>
      <c r="F41" s="118"/>
      <c r="G41" s="87"/>
      <c r="H41" s="87"/>
      <c r="I41" s="87"/>
      <c r="J41" s="87"/>
      <c r="K41" s="87"/>
      <c r="L41" s="152"/>
      <c r="M41" s="169"/>
      <c r="N41" s="169"/>
      <c r="O41" s="170"/>
      <c r="P41" s="171"/>
      <c r="Q41" s="385"/>
      <c r="R41" s="385"/>
      <c r="S41" s="385"/>
      <c r="U41" s="48"/>
      <c r="V41" s="48"/>
    </row>
    <row r="42" spans="2:22" ht="15">
      <c r="B42" s="335" t="str">
        <f>IF('3.Criteria'!D13="No","Not Evaluated","")</f>
        <v/>
      </c>
      <c r="E42" s="88"/>
      <c r="F42" s="88"/>
      <c r="G42" s="88"/>
      <c r="H42" s="88"/>
      <c r="I42" s="88"/>
      <c r="J42" s="88"/>
      <c r="K42" s="88"/>
      <c r="M42" s="88"/>
      <c r="N42" s="88"/>
      <c r="O42" s="153"/>
      <c r="P42" s="107"/>
      <c r="U42" s="48"/>
      <c r="V42" s="48"/>
    </row>
    <row r="43" spans="2:22">
      <c r="C43" s="87"/>
      <c r="P43" s="90"/>
      <c r="U43" s="48"/>
      <c r="V43" s="48"/>
    </row>
    <row r="44" spans="2:22" ht="25.5">
      <c r="B44" s="88"/>
      <c r="C44" s="88"/>
      <c r="F44" s="103" t="str">
        <f>'2.Project Details'!$D$13</f>
        <v>Acme Generation</v>
      </c>
      <c r="G44" s="103" t="str">
        <f>'2.Project Details'!$E$13</f>
        <v>PowerCo</v>
      </c>
      <c r="H44" s="103" t="str">
        <f>'2.Project Details'!$F$13</f>
        <v>ReGen</v>
      </c>
      <c r="I44" s="103" t="str">
        <f>'2.Project Details'!$G$13</f>
        <v>ReGen</v>
      </c>
      <c r="J44" s="103">
        <f>'2.Project Details'!$H$13</f>
        <v>0</v>
      </c>
      <c r="K44" s="103">
        <f>'2.Project Details'!$I$13</f>
        <v>0</v>
      </c>
      <c r="M44" s="102"/>
      <c r="N44" s="102" t="s">
        <v>103</v>
      </c>
      <c r="P44" s="90"/>
      <c r="U44" s="48"/>
      <c r="V44" s="48"/>
    </row>
    <row r="45" spans="2:22">
      <c r="F45" s="103">
        <f>'2.Project Details'!$D$14</f>
        <v>1</v>
      </c>
      <c r="G45" s="103">
        <f>'2.Project Details'!$E$14</f>
        <v>2</v>
      </c>
      <c r="H45" s="103">
        <f>'2.Project Details'!$F$14</f>
        <v>3</v>
      </c>
      <c r="I45" s="103">
        <f>'2.Project Details'!$G$14</f>
        <v>4</v>
      </c>
      <c r="J45" s="103">
        <f>'2.Project Details'!$H$14</f>
        <v>0</v>
      </c>
      <c r="K45" s="103">
        <f>'2.Project Details'!$I$14</f>
        <v>0</v>
      </c>
      <c r="P45" s="90"/>
      <c r="U45" s="48"/>
      <c r="V45" s="48"/>
    </row>
    <row r="46" spans="2:22">
      <c r="B46" s="102" t="s">
        <v>104</v>
      </c>
      <c r="E46" s="109"/>
      <c r="F46" s="177" t="str">
        <f>'2.Project Details'!$D$15</f>
        <v>Pump'id up</v>
      </c>
      <c r="G46" s="154" t="str">
        <f>'2.Project Details'!$E$15</f>
        <v>Solar +</v>
      </c>
      <c r="H46" s="154" t="str">
        <f>'2.Project Details'!$F$15</f>
        <v>Windy City</v>
      </c>
      <c r="I46" s="154" t="str">
        <f>'2.Project Details'!$G$15</f>
        <v>PV Plus</v>
      </c>
      <c r="J46" s="154">
        <f>'2.Project Details'!$H$15</f>
        <v>0</v>
      </c>
      <c r="K46" s="154">
        <f>'2.Project Details'!$I$15</f>
        <v>0</v>
      </c>
      <c r="M46" s="155"/>
      <c r="N46" s="104" t="s">
        <v>105</v>
      </c>
      <c r="O46" s="156"/>
      <c r="P46" s="90"/>
      <c r="U46" s="48"/>
      <c r="V46" s="48"/>
    </row>
    <row r="47" spans="2:22">
      <c r="B47" s="380" t="s">
        <v>116</v>
      </c>
      <c r="E47" s="115" t="s">
        <v>105</v>
      </c>
      <c r="F47" s="172">
        <v>5</v>
      </c>
      <c r="G47" s="172">
        <v>5</v>
      </c>
      <c r="H47" s="172">
        <v>3</v>
      </c>
      <c r="I47" s="172">
        <v>5</v>
      </c>
      <c r="J47" s="172"/>
      <c r="K47" s="172"/>
      <c r="N47" s="157">
        <v>10</v>
      </c>
      <c r="O47" s="158" t="s">
        <v>107</v>
      </c>
      <c r="P47" s="90"/>
    </row>
    <row r="48" spans="2:22">
      <c r="B48" s="381"/>
      <c r="E48" s="112"/>
      <c r="F48" s="113"/>
      <c r="G48" s="113"/>
      <c r="H48" s="113"/>
      <c r="I48" s="113"/>
      <c r="J48" s="113"/>
      <c r="K48" s="113"/>
      <c r="N48" s="159">
        <v>9</v>
      </c>
      <c r="O48" s="158"/>
      <c r="P48" s="90"/>
    </row>
    <row r="49" spans="2:53">
      <c r="B49" s="381"/>
      <c r="E49" s="112"/>
      <c r="F49" s="113"/>
      <c r="G49" s="113"/>
      <c r="H49" s="113"/>
      <c r="I49" s="113"/>
      <c r="J49" s="113"/>
      <c r="K49" s="113"/>
      <c r="L49" s="89"/>
      <c r="N49" s="159">
        <v>8</v>
      </c>
      <c r="O49" s="158"/>
      <c r="P49" s="90"/>
    </row>
    <row r="50" spans="2:53">
      <c r="B50" s="381"/>
      <c r="D50" s="50"/>
      <c r="E50" s="160"/>
      <c r="F50" s="386" t="s">
        <v>108</v>
      </c>
      <c r="G50" s="374"/>
      <c r="H50" s="374"/>
      <c r="I50" s="374"/>
      <c r="J50" s="374"/>
      <c r="K50" s="374"/>
      <c r="L50" s="49"/>
      <c r="N50" s="159">
        <v>7</v>
      </c>
      <c r="O50" s="158"/>
      <c r="P50" s="90"/>
      <c r="Q50" s="102"/>
      <c r="U50" s="102"/>
    </row>
    <row r="51" spans="2:53">
      <c r="B51" s="381"/>
      <c r="D51" s="50"/>
      <c r="E51" s="160"/>
      <c r="F51" s="387"/>
      <c r="G51" s="375"/>
      <c r="H51" s="375"/>
      <c r="I51" s="375"/>
      <c r="J51" s="375"/>
      <c r="K51" s="375"/>
      <c r="L51" s="45"/>
      <c r="N51" s="159">
        <v>6</v>
      </c>
      <c r="O51" s="158"/>
      <c r="P51" s="90"/>
    </row>
    <row r="52" spans="2:53" ht="29.1" customHeight="1">
      <c r="B52" s="381"/>
      <c r="D52" s="50"/>
      <c r="E52" s="160"/>
      <c r="F52" s="387"/>
      <c r="G52" s="375"/>
      <c r="H52" s="375"/>
      <c r="I52" s="375"/>
      <c r="J52" s="375"/>
      <c r="K52" s="375"/>
      <c r="L52" s="45"/>
      <c r="N52" s="159">
        <v>5</v>
      </c>
      <c r="O52" s="158" t="s">
        <v>117</v>
      </c>
      <c r="P52" s="90"/>
      <c r="Q52" s="155"/>
      <c r="R52" s="46"/>
      <c r="V52" s="48"/>
    </row>
    <row r="53" spans="2:53">
      <c r="B53" s="381"/>
      <c r="D53" s="50"/>
      <c r="E53" s="160"/>
      <c r="F53" s="387"/>
      <c r="G53" s="375"/>
      <c r="H53" s="375"/>
      <c r="I53" s="375"/>
      <c r="J53" s="375"/>
      <c r="K53" s="375"/>
      <c r="L53" s="45"/>
      <c r="N53" s="159">
        <v>4</v>
      </c>
      <c r="O53" s="158"/>
      <c r="P53" s="90"/>
      <c r="R53" s="178"/>
      <c r="U53" s="48"/>
      <c r="V53" s="48"/>
    </row>
    <row r="54" spans="2:53">
      <c r="B54" s="381"/>
      <c r="D54" s="161"/>
      <c r="E54" s="160"/>
      <c r="F54" s="387"/>
      <c r="G54" s="375"/>
      <c r="H54" s="375"/>
      <c r="I54" s="375"/>
      <c r="J54" s="375"/>
      <c r="K54" s="375"/>
      <c r="L54" s="162"/>
      <c r="N54" s="159">
        <v>3</v>
      </c>
      <c r="O54" s="158"/>
      <c r="P54" s="90"/>
      <c r="R54" s="178"/>
      <c r="U54" s="48"/>
      <c r="V54" s="48"/>
    </row>
    <row r="55" spans="2:53">
      <c r="B55" s="381"/>
      <c r="D55" s="161"/>
      <c r="E55" s="160"/>
      <c r="F55" s="387"/>
      <c r="G55" s="375"/>
      <c r="H55" s="375"/>
      <c r="I55" s="375"/>
      <c r="J55" s="375"/>
      <c r="K55" s="375"/>
      <c r="L55" s="161"/>
      <c r="N55" s="159">
        <v>2</v>
      </c>
      <c r="O55" s="158"/>
      <c r="P55" s="90"/>
      <c r="R55" s="178"/>
      <c r="U55" s="48"/>
      <c r="V55" s="48"/>
    </row>
    <row r="56" spans="2:53">
      <c r="B56" s="381"/>
      <c r="D56" s="161"/>
      <c r="E56" s="163"/>
      <c r="F56" s="387"/>
      <c r="G56" s="375"/>
      <c r="H56" s="375"/>
      <c r="I56" s="375"/>
      <c r="J56" s="375"/>
      <c r="K56" s="375"/>
      <c r="L56" s="161"/>
      <c r="N56" s="159">
        <v>1</v>
      </c>
      <c r="O56" s="158"/>
      <c r="P56" s="90"/>
      <c r="R56" s="178"/>
      <c r="U56" s="48"/>
      <c r="V56" s="48"/>
    </row>
    <row r="57" spans="2:53" ht="25.5">
      <c r="D57" s="161"/>
      <c r="E57" s="90"/>
      <c r="F57" s="388"/>
      <c r="G57" s="376"/>
      <c r="H57" s="376"/>
      <c r="I57" s="376"/>
      <c r="J57" s="376"/>
      <c r="K57" s="376"/>
      <c r="L57" s="161"/>
      <c r="N57" s="159">
        <v>0</v>
      </c>
      <c r="O57" s="150" t="s">
        <v>118</v>
      </c>
      <c r="P57" s="90"/>
      <c r="R57" s="178"/>
      <c r="U57" s="48"/>
      <c r="V57" s="48"/>
      <c r="BA57" s="86">
        <v>0</v>
      </c>
    </row>
    <row r="58" spans="2:53">
      <c r="E58" s="133"/>
      <c r="F58" s="179"/>
      <c r="G58" s="179"/>
      <c r="H58" s="179"/>
      <c r="I58" s="179"/>
      <c r="J58" s="179"/>
      <c r="K58" s="179"/>
      <c r="L58" s="124"/>
      <c r="M58" s="125"/>
      <c r="N58" s="124"/>
      <c r="P58" s="90"/>
      <c r="R58" s="178"/>
      <c r="U58" s="48"/>
      <c r="V58" s="48"/>
      <c r="BA58" s="86">
        <v>1</v>
      </c>
    </row>
    <row r="59" spans="2:53">
      <c r="E59" s="133"/>
      <c r="F59" s="135"/>
      <c r="G59" s="135"/>
      <c r="H59" s="135"/>
      <c r="I59" s="135"/>
      <c r="J59" s="135"/>
      <c r="K59" s="135"/>
      <c r="L59" s="124"/>
      <c r="M59" s="125"/>
      <c r="N59" s="124"/>
      <c r="P59" s="90"/>
      <c r="R59" s="178"/>
      <c r="U59" s="48"/>
      <c r="V59" s="48"/>
      <c r="BA59" s="86">
        <v>2</v>
      </c>
    </row>
    <row r="60" spans="2:53" ht="18">
      <c r="B60" s="101" t="s">
        <v>119</v>
      </c>
      <c r="D60" s="87"/>
      <c r="E60" s="87"/>
      <c r="F60" s="118"/>
      <c r="G60" s="87"/>
      <c r="H60" s="87"/>
      <c r="I60" s="87"/>
      <c r="J60" s="87"/>
      <c r="K60" s="87"/>
      <c r="L60" s="152"/>
      <c r="M60" s="169"/>
      <c r="N60" s="169"/>
      <c r="O60" s="170"/>
      <c r="P60" s="171"/>
      <c r="R60" s="178"/>
      <c r="U60" s="48"/>
      <c r="V60" s="48"/>
      <c r="BA60" s="86">
        <v>3</v>
      </c>
    </row>
    <row r="61" spans="2:53" ht="15">
      <c r="B61" s="335" t="str">
        <f>IF('3.Criteria'!D14="No","Not Evaluated","")</f>
        <v>Not Evaluated</v>
      </c>
      <c r="E61" s="88"/>
      <c r="F61" s="88"/>
      <c r="G61" s="88"/>
      <c r="H61" s="88"/>
      <c r="I61" s="88"/>
      <c r="J61" s="88"/>
      <c r="K61" s="88"/>
      <c r="M61" s="88"/>
      <c r="N61" s="88"/>
      <c r="O61" s="153"/>
      <c r="P61" s="107"/>
      <c r="R61" s="178"/>
      <c r="U61" s="48"/>
      <c r="V61" s="48"/>
      <c r="BA61" s="86">
        <v>4</v>
      </c>
    </row>
    <row r="62" spans="2:53">
      <c r="C62" s="87"/>
      <c r="P62" s="90"/>
      <c r="R62" s="180"/>
      <c r="U62" s="48"/>
      <c r="V62" s="48"/>
      <c r="BA62" s="86">
        <v>5</v>
      </c>
    </row>
    <row r="63" spans="2:53" ht="25.5">
      <c r="B63" s="88"/>
      <c r="C63" s="88"/>
      <c r="F63" s="103" t="str">
        <f>'2.Project Details'!$D$13</f>
        <v>Acme Generation</v>
      </c>
      <c r="G63" s="103" t="str">
        <f>'2.Project Details'!$E$13</f>
        <v>PowerCo</v>
      </c>
      <c r="H63" s="103" t="str">
        <f>'2.Project Details'!$F$13</f>
        <v>ReGen</v>
      </c>
      <c r="I63" s="103" t="str">
        <f>'2.Project Details'!$G$13</f>
        <v>ReGen</v>
      </c>
      <c r="J63" s="103">
        <f>'2.Project Details'!$H$13</f>
        <v>0</v>
      </c>
      <c r="K63" s="103">
        <f>'2.Project Details'!$I$13</f>
        <v>0</v>
      </c>
      <c r="M63" s="102"/>
      <c r="N63" s="102" t="s">
        <v>103</v>
      </c>
      <c r="P63" s="90"/>
      <c r="R63" s="180"/>
      <c r="U63" s="48"/>
      <c r="V63" s="48"/>
      <c r="BA63" s="86">
        <v>6</v>
      </c>
    </row>
    <row r="64" spans="2:53">
      <c r="F64" s="103">
        <f>'2.Project Details'!$D$14</f>
        <v>1</v>
      </c>
      <c r="G64" s="103">
        <f>'2.Project Details'!$E$14</f>
        <v>2</v>
      </c>
      <c r="H64" s="103">
        <f>'2.Project Details'!$F$14</f>
        <v>3</v>
      </c>
      <c r="I64" s="103">
        <f>'2.Project Details'!$G$14</f>
        <v>4</v>
      </c>
      <c r="J64" s="103">
        <f>'2.Project Details'!$H$14</f>
        <v>0</v>
      </c>
      <c r="K64" s="103">
        <f>'2.Project Details'!$I$14</f>
        <v>0</v>
      </c>
      <c r="P64" s="90"/>
      <c r="U64" s="48"/>
      <c r="V64" s="48"/>
      <c r="BA64" s="86">
        <v>7</v>
      </c>
    </row>
    <row r="65" spans="2:53">
      <c r="B65" s="102" t="s">
        <v>104</v>
      </c>
      <c r="E65" s="109"/>
      <c r="F65" s="154" t="str">
        <f>'2.Project Details'!$D$15</f>
        <v>Pump'id up</v>
      </c>
      <c r="G65" s="154" t="str">
        <f>'2.Project Details'!$E$15</f>
        <v>Solar +</v>
      </c>
      <c r="H65" s="154" t="str">
        <f>'2.Project Details'!$F$15</f>
        <v>Windy City</v>
      </c>
      <c r="I65" s="154" t="str">
        <f>'2.Project Details'!$G$15</f>
        <v>PV Plus</v>
      </c>
      <c r="J65" s="154">
        <f>'2.Project Details'!$H$15</f>
        <v>0</v>
      </c>
      <c r="K65" s="154">
        <f>'2.Project Details'!$I$15</f>
        <v>0</v>
      </c>
      <c r="M65" s="155"/>
      <c r="N65" s="104" t="s">
        <v>105</v>
      </c>
      <c r="O65" s="156"/>
      <c r="P65" s="90"/>
      <c r="Q65" s="385"/>
      <c r="R65" s="385"/>
      <c r="S65" s="385"/>
      <c r="U65" s="48"/>
      <c r="V65" s="48"/>
      <c r="BA65" s="86">
        <v>8</v>
      </c>
    </row>
    <row r="66" spans="2:53" ht="14.45" customHeight="1">
      <c r="B66" s="380" t="s">
        <v>120</v>
      </c>
      <c r="E66" s="115" t="s">
        <v>105</v>
      </c>
      <c r="F66" s="172">
        <v>0</v>
      </c>
      <c r="G66" s="172">
        <v>1</v>
      </c>
      <c r="H66" s="172">
        <v>2</v>
      </c>
      <c r="I66" s="172">
        <v>3</v>
      </c>
      <c r="J66" s="172">
        <v>6</v>
      </c>
      <c r="K66" s="172">
        <v>7</v>
      </c>
      <c r="N66" s="157">
        <v>10</v>
      </c>
      <c r="O66" s="158" t="s">
        <v>121</v>
      </c>
      <c r="P66" s="90"/>
      <c r="U66" s="48"/>
      <c r="V66" s="48"/>
      <c r="BA66" s="86">
        <v>9</v>
      </c>
    </row>
    <row r="67" spans="2:53">
      <c r="B67" s="381"/>
      <c r="E67" s="112"/>
      <c r="F67" s="113"/>
      <c r="G67" s="113"/>
      <c r="H67" s="113"/>
      <c r="I67" s="113"/>
      <c r="J67" s="113"/>
      <c r="K67" s="113"/>
      <c r="N67" s="159">
        <v>9</v>
      </c>
      <c r="O67" s="158"/>
      <c r="P67" s="90"/>
      <c r="U67" s="48"/>
      <c r="V67" s="48"/>
      <c r="BA67" s="86">
        <v>10</v>
      </c>
    </row>
    <row r="68" spans="2:53">
      <c r="B68" s="381"/>
      <c r="E68" s="112"/>
      <c r="F68" s="113"/>
      <c r="G68" s="113"/>
      <c r="H68" s="113"/>
      <c r="I68" s="113"/>
      <c r="J68" s="113"/>
      <c r="K68" s="113"/>
      <c r="L68" s="89"/>
      <c r="N68" s="159">
        <v>8</v>
      </c>
      <c r="O68" s="158"/>
      <c r="P68" s="90"/>
      <c r="U68" s="48"/>
      <c r="V68" s="48"/>
    </row>
    <row r="69" spans="2:53">
      <c r="B69" s="381"/>
      <c r="D69" s="50"/>
      <c r="E69" s="160"/>
      <c r="F69" s="374"/>
      <c r="G69" s="374"/>
      <c r="H69" s="374"/>
      <c r="I69" s="374"/>
      <c r="J69" s="374"/>
      <c r="K69" s="374"/>
      <c r="L69" s="49"/>
      <c r="N69" s="159">
        <v>7</v>
      </c>
      <c r="O69" s="158"/>
      <c r="P69" s="90"/>
      <c r="U69" s="48"/>
      <c r="V69" s="48"/>
    </row>
    <row r="70" spans="2:53">
      <c r="B70" s="381"/>
      <c r="D70" s="50"/>
      <c r="E70" s="160"/>
      <c r="F70" s="375"/>
      <c r="G70" s="375"/>
      <c r="H70" s="375"/>
      <c r="I70" s="375"/>
      <c r="J70" s="375"/>
      <c r="K70" s="375"/>
      <c r="L70" s="45"/>
      <c r="N70" s="159">
        <v>6</v>
      </c>
      <c r="O70" s="158"/>
      <c r="P70" s="90"/>
      <c r="U70" s="48"/>
      <c r="V70" s="48"/>
    </row>
    <row r="71" spans="2:53" ht="25.5">
      <c r="B71" s="381"/>
      <c r="D71" s="50"/>
      <c r="E71" s="160"/>
      <c r="F71" s="375"/>
      <c r="G71" s="375"/>
      <c r="H71" s="375"/>
      <c r="I71" s="375"/>
      <c r="J71" s="375"/>
      <c r="K71" s="375"/>
      <c r="L71" s="45"/>
      <c r="N71" s="159">
        <v>5</v>
      </c>
      <c r="O71" s="158" t="s">
        <v>122</v>
      </c>
      <c r="P71" s="90"/>
      <c r="V71" s="48"/>
    </row>
    <row r="72" spans="2:53">
      <c r="B72" s="381"/>
      <c r="D72" s="50"/>
      <c r="E72" s="160"/>
      <c r="F72" s="375"/>
      <c r="G72" s="375"/>
      <c r="H72" s="375"/>
      <c r="I72" s="375"/>
      <c r="J72" s="375"/>
      <c r="K72" s="375"/>
      <c r="L72" s="45"/>
      <c r="N72" s="159">
        <v>4</v>
      </c>
      <c r="O72" s="158"/>
      <c r="P72" s="90"/>
    </row>
    <row r="73" spans="2:53">
      <c r="B73" s="381"/>
      <c r="D73" s="161"/>
      <c r="E73" s="160"/>
      <c r="F73" s="375"/>
      <c r="G73" s="375"/>
      <c r="H73" s="375"/>
      <c r="I73" s="375"/>
      <c r="J73" s="375"/>
      <c r="K73" s="375"/>
      <c r="L73" s="162"/>
      <c r="N73" s="159">
        <v>3</v>
      </c>
      <c r="O73" s="158"/>
      <c r="P73" s="90"/>
    </row>
    <row r="74" spans="2:53">
      <c r="B74" s="381"/>
      <c r="D74" s="161"/>
      <c r="E74" s="160"/>
      <c r="F74" s="375"/>
      <c r="G74" s="375"/>
      <c r="H74" s="375"/>
      <c r="I74" s="375"/>
      <c r="J74" s="375"/>
      <c r="K74" s="375"/>
      <c r="L74" s="161"/>
      <c r="N74" s="159">
        <v>2</v>
      </c>
      <c r="O74" s="158"/>
      <c r="P74" s="90"/>
    </row>
    <row r="75" spans="2:53">
      <c r="B75" s="381"/>
      <c r="D75" s="161"/>
      <c r="E75" s="163"/>
      <c r="F75" s="375"/>
      <c r="G75" s="375"/>
      <c r="H75" s="375"/>
      <c r="I75" s="375"/>
      <c r="J75" s="375"/>
      <c r="K75" s="375"/>
      <c r="L75" s="161"/>
      <c r="N75" s="159">
        <v>1</v>
      </c>
      <c r="O75" s="158"/>
      <c r="P75" s="90"/>
    </row>
    <row r="76" spans="2:53" ht="17.100000000000001" customHeight="1">
      <c r="D76" s="161"/>
      <c r="E76" s="90"/>
      <c r="F76" s="376"/>
      <c r="G76" s="376"/>
      <c r="H76" s="376"/>
      <c r="I76" s="376"/>
      <c r="J76" s="376"/>
      <c r="K76" s="376"/>
      <c r="L76" s="161"/>
      <c r="N76" s="159">
        <v>0</v>
      </c>
      <c r="O76" s="158" t="s">
        <v>123</v>
      </c>
      <c r="P76" s="90"/>
    </row>
    <row r="77" spans="2:53">
      <c r="D77" s="161"/>
      <c r="F77" s="88"/>
      <c r="G77" s="88"/>
      <c r="H77" s="88"/>
      <c r="I77" s="88"/>
      <c r="J77" s="88"/>
      <c r="K77" s="88"/>
      <c r="L77" s="161"/>
      <c r="N77" s="90"/>
      <c r="O77" s="158"/>
      <c r="P77" s="90"/>
    </row>
    <row r="78" spans="2:53">
      <c r="P78" s="90"/>
    </row>
    <row r="79" spans="2:53" ht="18">
      <c r="B79" s="101" t="s">
        <v>124</v>
      </c>
      <c r="D79" s="87"/>
      <c r="E79" s="87"/>
      <c r="F79" s="118"/>
      <c r="G79" s="87"/>
      <c r="H79" s="87"/>
      <c r="I79" s="87"/>
      <c r="J79" s="87"/>
      <c r="K79" s="87"/>
      <c r="L79" s="152"/>
      <c r="M79" s="169"/>
      <c r="N79" s="169"/>
      <c r="O79" s="170"/>
      <c r="P79" s="171"/>
    </row>
    <row r="80" spans="2:53" ht="15">
      <c r="B80" s="335" t="str">
        <f>IF('3.Criteria'!D15="No","Not Evaluated","")</f>
        <v/>
      </c>
      <c r="E80" s="88"/>
      <c r="F80" s="88"/>
      <c r="G80" s="88"/>
      <c r="H80" s="88"/>
      <c r="I80" s="88"/>
      <c r="J80" s="88"/>
      <c r="K80" s="88"/>
      <c r="M80" s="88"/>
      <c r="N80" s="88"/>
      <c r="O80" s="153"/>
      <c r="P80" s="107"/>
    </row>
    <row r="81" spans="2:16">
      <c r="C81" s="87"/>
      <c r="P81" s="90"/>
    </row>
    <row r="82" spans="2:16" ht="25.5">
      <c r="B82" s="88"/>
      <c r="C82" s="88"/>
      <c r="F82" s="103" t="str">
        <f>'2.Project Details'!$D$13</f>
        <v>Acme Generation</v>
      </c>
      <c r="G82" s="103" t="str">
        <f>'2.Project Details'!$E$13</f>
        <v>PowerCo</v>
      </c>
      <c r="H82" s="103" t="str">
        <f>'2.Project Details'!$F$13</f>
        <v>ReGen</v>
      </c>
      <c r="I82" s="103" t="str">
        <f>'2.Project Details'!$G$13</f>
        <v>ReGen</v>
      </c>
      <c r="J82" s="103">
        <f>'2.Project Details'!$H$13</f>
        <v>0</v>
      </c>
      <c r="K82" s="103">
        <f>'2.Project Details'!$I$13</f>
        <v>0</v>
      </c>
      <c r="M82" s="102"/>
      <c r="N82" s="102" t="s">
        <v>103</v>
      </c>
      <c r="P82" s="90"/>
    </row>
    <row r="83" spans="2:16">
      <c r="F83" s="103">
        <f>'2.Project Details'!$D$14</f>
        <v>1</v>
      </c>
      <c r="G83" s="103">
        <f>'2.Project Details'!$E$14</f>
        <v>2</v>
      </c>
      <c r="H83" s="103">
        <f>'2.Project Details'!$F$14</f>
        <v>3</v>
      </c>
      <c r="I83" s="103">
        <f>'2.Project Details'!$G$14</f>
        <v>4</v>
      </c>
      <c r="J83" s="103">
        <f>'2.Project Details'!$H$14</f>
        <v>0</v>
      </c>
      <c r="K83" s="103">
        <f>'2.Project Details'!$I$14</f>
        <v>0</v>
      </c>
      <c r="P83" s="90"/>
    </row>
    <row r="84" spans="2:16">
      <c r="B84" s="102" t="s">
        <v>104</v>
      </c>
      <c r="E84" s="109"/>
      <c r="F84" s="154" t="str">
        <f>'2.Project Details'!$D$15</f>
        <v>Pump'id up</v>
      </c>
      <c r="G84" s="154" t="str">
        <f>'2.Project Details'!$E$15</f>
        <v>Solar +</v>
      </c>
      <c r="H84" s="154" t="str">
        <f>'2.Project Details'!$F$15</f>
        <v>Windy City</v>
      </c>
      <c r="I84" s="154" t="str">
        <f>'2.Project Details'!$G$15</f>
        <v>PV Plus</v>
      </c>
      <c r="J84" s="154">
        <f>'2.Project Details'!$H$15</f>
        <v>0</v>
      </c>
      <c r="K84" s="154">
        <f>'2.Project Details'!$I$15</f>
        <v>0</v>
      </c>
      <c r="M84" s="155"/>
      <c r="N84" s="104" t="s">
        <v>105</v>
      </c>
      <c r="O84" s="156"/>
      <c r="P84" s="90"/>
    </row>
    <row r="85" spans="2:16">
      <c r="B85" s="380" t="s">
        <v>125</v>
      </c>
      <c r="E85" s="115" t="s">
        <v>105</v>
      </c>
      <c r="F85" s="172">
        <v>7</v>
      </c>
      <c r="G85" s="172">
        <v>7</v>
      </c>
      <c r="H85" s="172">
        <v>3</v>
      </c>
      <c r="I85" s="172">
        <v>7</v>
      </c>
      <c r="J85" s="172">
        <v>6</v>
      </c>
      <c r="K85" s="172">
        <v>7</v>
      </c>
      <c r="N85" s="107">
        <v>10</v>
      </c>
      <c r="O85" s="158" t="s">
        <v>126</v>
      </c>
      <c r="P85" s="90"/>
    </row>
    <row r="86" spans="2:16">
      <c r="B86" s="381"/>
      <c r="E86" s="112"/>
      <c r="F86" s="113"/>
      <c r="G86" s="113"/>
      <c r="H86" s="113"/>
      <c r="I86" s="113"/>
      <c r="J86" s="113"/>
      <c r="K86" s="113"/>
      <c r="N86" s="90">
        <v>9</v>
      </c>
      <c r="O86" s="158"/>
      <c r="P86" s="90"/>
    </row>
    <row r="87" spans="2:16">
      <c r="B87" s="381"/>
      <c r="E87" s="112"/>
      <c r="F87" s="113"/>
      <c r="G87" s="113"/>
      <c r="H87" s="113"/>
      <c r="I87" s="113"/>
      <c r="J87" s="113"/>
      <c r="K87" s="113"/>
      <c r="L87" s="89"/>
      <c r="N87" s="90">
        <v>8</v>
      </c>
      <c r="O87" s="158"/>
      <c r="P87" s="90"/>
    </row>
    <row r="88" spans="2:16">
      <c r="B88" s="381"/>
      <c r="D88" s="50"/>
      <c r="E88" s="160"/>
      <c r="F88" s="374" t="s">
        <v>4</v>
      </c>
      <c r="G88" s="374"/>
      <c r="H88" s="374"/>
      <c r="I88" s="374"/>
      <c r="J88" s="374"/>
      <c r="K88" s="374"/>
      <c r="L88" s="49"/>
      <c r="N88" s="90">
        <v>7</v>
      </c>
      <c r="O88" s="158"/>
      <c r="P88" s="90"/>
    </row>
    <row r="89" spans="2:16">
      <c r="B89" s="381"/>
      <c r="D89" s="50"/>
      <c r="E89" s="160"/>
      <c r="F89" s="375"/>
      <c r="G89" s="375"/>
      <c r="H89" s="375"/>
      <c r="I89" s="375"/>
      <c r="J89" s="375"/>
      <c r="K89" s="375"/>
      <c r="L89" s="45"/>
      <c r="N89" s="90">
        <v>6</v>
      </c>
      <c r="O89" s="158"/>
      <c r="P89" s="90"/>
    </row>
    <row r="90" spans="2:16" ht="25.5">
      <c r="B90" s="381"/>
      <c r="D90" s="50"/>
      <c r="E90" s="160"/>
      <c r="F90" s="375"/>
      <c r="G90" s="375"/>
      <c r="H90" s="375"/>
      <c r="I90" s="375"/>
      <c r="J90" s="375"/>
      <c r="K90" s="375"/>
      <c r="L90" s="45"/>
      <c r="N90" s="90">
        <v>5</v>
      </c>
      <c r="O90" s="158" t="s">
        <v>127</v>
      </c>
      <c r="P90" s="90"/>
    </row>
    <row r="91" spans="2:16">
      <c r="B91" s="381"/>
      <c r="D91" s="50"/>
      <c r="E91" s="160"/>
      <c r="F91" s="375"/>
      <c r="G91" s="375"/>
      <c r="H91" s="375"/>
      <c r="I91" s="375"/>
      <c r="J91" s="375"/>
      <c r="K91" s="375"/>
      <c r="L91" s="45"/>
      <c r="N91" s="90">
        <v>4</v>
      </c>
      <c r="O91" s="158"/>
      <c r="P91" s="90"/>
    </row>
    <row r="92" spans="2:16">
      <c r="B92" s="381"/>
      <c r="D92" s="161"/>
      <c r="E92" s="160"/>
      <c r="F92" s="375"/>
      <c r="G92" s="375"/>
      <c r="H92" s="375"/>
      <c r="I92" s="375"/>
      <c r="J92" s="375"/>
      <c r="K92" s="375"/>
      <c r="L92" s="162"/>
      <c r="N92" s="90">
        <v>3</v>
      </c>
      <c r="O92" s="158"/>
      <c r="P92" s="90"/>
    </row>
    <row r="93" spans="2:16">
      <c r="B93" s="381"/>
      <c r="D93" s="161"/>
      <c r="E93" s="160"/>
      <c r="F93" s="375"/>
      <c r="G93" s="375"/>
      <c r="H93" s="375"/>
      <c r="I93" s="375"/>
      <c r="J93" s="375"/>
      <c r="K93" s="375"/>
      <c r="L93" s="161"/>
      <c r="N93" s="90">
        <v>2</v>
      </c>
      <c r="O93" s="158"/>
      <c r="P93" s="90"/>
    </row>
    <row r="94" spans="2:16">
      <c r="B94" s="381"/>
      <c r="D94" s="161"/>
      <c r="E94" s="163"/>
      <c r="F94" s="375"/>
      <c r="G94" s="375"/>
      <c r="H94" s="375"/>
      <c r="I94" s="375"/>
      <c r="J94" s="375"/>
      <c r="K94" s="375"/>
      <c r="L94" s="161"/>
      <c r="N94" s="90">
        <v>1</v>
      </c>
      <c r="O94" s="158"/>
      <c r="P94" s="90"/>
    </row>
    <row r="95" spans="2:16">
      <c r="D95" s="161"/>
      <c r="E95" s="90"/>
      <c r="F95" s="376"/>
      <c r="G95" s="376"/>
      <c r="H95" s="376"/>
      <c r="I95" s="376"/>
      <c r="J95" s="376"/>
      <c r="K95" s="376"/>
      <c r="L95" s="161"/>
      <c r="N95" s="90">
        <v>0</v>
      </c>
      <c r="O95" s="150" t="s">
        <v>128</v>
      </c>
      <c r="P95" s="90"/>
    </row>
    <row r="96" spans="2:16">
      <c r="F96" s="88"/>
      <c r="G96" s="88"/>
      <c r="H96" s="88"/>
      <c r="I96" s="88"/>
      <c r="J96" s="88"/>
      <c r="K96" s="88"/>
      <c r="P96" s="90"/>
    </row>
    <row r="97" spans="1:16" ht="18">
      <c r="B97" s="181"/>
      <c r="P97" s="90"/>
    </row>
    <row r="98" spans="1:16">
      <c r="P98" s="90"/>
    </row>
    <row r="99" spans="1:16" ht="18">
      <c r="B99" s="101" t="s">
        <v>129</v>
      </c>
      <c r="D99" s="87"/>
      <c r="E99" s="87"/>
      <c r="F99" s="118"/>
      <c r="G99" s="87"/>
      <c r="H99" s="87"/>
      <c r="I99" s="87"/>
      <c r="J99" s="87"/>
      <c r="K99" s="87"/>
      <c r="L99" s="152"/>
      <c r="M99" s="169"/>
      <c r="N99" s="169"/>
      <c r="O99" s="170"/>
      <c r="P99" s="171"/>
    </row>
    <row r="100" spans="1:16" ht="15">
      <c r="B100" s="335" t="str">
        <f>IF('3.Criteria'!D16="No","Not Evaluated","")</f>
        <v/>
      </c>
      <c r="E100" s="88"/>
      <c r="F100" s="88"/>
      <c r="G100" s="88"/>
      <c r="H100" s="88"/>
      <c r="I100" s="88"/>
      <c r="J100" s="88"/>
      <c r="K100" s="88"/>
      <c r="M100" s="88"/>
      <c r="N100" s="88"/>
      <c r="O100" s="153"/>
      <c r="P100" s="107"/>
    </row>
    <row r="101" spans="1:16">
      <c r="C101" s="87"/>
      <c r="P101" s="90"/>
    </row>
    <row r="102" spans="1:16" ht="25.5">
      <c r="B102" s="88"/>
      <c r="C102" s="88"/>
      <c r="F102" s="103" t="str">
        <f>'2.Project Details'!$D$13</f>
        <v>Acme Generation</v>
      </c>
      <c r="G102" s="103" t="str">
        <f>'2.Project Details'!$E$13</f>
        <v>PowerCo</v>
      </c>
      <c r="H102" s="103" t="str">
        <f>'2.Project Details'!$F$13</f>
        <v>ReGen</v>
      </c>
      <c r="I102" s="103" t="str">
        <f>'2.Project Details'!$G$13</f>
        <v>ReGen</v>
      </c>
      <c r="J102" s="103">
        <f>'2.Project Details'!$H$13</f>
        <v>0</v>
      </c>
      <c r="K102" s="103">
        <f>'2.Project Details'!$I$13</f>
        <v>0</v>
      </c>
      <c r="M102" s="102"/>
      <c r="N102" s="102" t="s">
        <v>103</v>
      </c>
      <c r="P102" s="90"/>
    </row>
    <row r="103" spans="1:16">
      <c r="F103" s="103">
        <f>'2.Project Details'!$D$14</f>
        <v>1</v>
      </c>
      <c r="G103" s="103">
        <f>'2.Project Details'!$E$14</f>
        <v>2</v>
      </c>
      <c r="H103" s="103">
        <f>'2.Project Details'!$F$14</f>
        <v>3</v>
      </c>
      <c r="I103" s="103">
        <f>'2.Project Details'!$G$14</f>
        <v>4</v>
      </c>
      <c r="J103" s="103">
        <f>'2.Project Details'!$H$14</f>
        <v>0</v>
      </c>
      <c r="K103" s="103">
        <f>'2.Project Details'!$I$14</f>
        <v>0</v>
      </c>
      <c r="P103" s="90"/>
    </row>
    <row r="104" spans="1:16">
      <c r="B104" s="182" t="s">
        <v>104</v>
      </c>
      <c r="E104" s="109"/>
      <c r="F104" s="154" t="str">
        <f>'2.Project Details'!$D$15</f>
        <v>Pump'id up</v>
      </c>
      <c r="G104" s="154" t="str">
        <f>'2.Project Details'!$E$15</f>
        <v>Solar +</v>
      </c>
      <c r="H104" s="154" t="str">
        <f>'2.Project Details'!$F$15</f>
        <v>Windy City</v>
      </c>
      <c r="I104" s="154" t="str">
        <f>'2.Project Details'!$G$15</f>
        <v>PV Plus</v>
      </c>
      <c r="J104" s="154">
        <f>'2.Project Details'!$H$15</f>
        <v>0</v>
      </c>
      <c r="K104" s="154">
        <f>'2.Project Details'!$I$15</f>
        <v>0</v>
      </c>
      <c r="M104" s="155"/>
      <c r="N104" s="104" t="s">
        <v>105</v>
      </c>
      <c r="O104" s="183" t="s">
        <v>130</v>
      </c>
      <c r="P104" s="90"/>
    </row>
    <row r="105" spans="1:16">
      <c r="A105" s="90"/>
      <c r="B105" s="382" t="s">
        <v>4</v>
      </c>
      <c r="C105" s="89"/>
      <c r="E105" s="115" t="s">
        <v>105</v>
      </c>
      <c r="F105" s="172">
        <v>0</v>
      </c>
      <c r="G105" s="172">
        <v>1</v>
      </c>
      <c r="H105" s="172">
        <v>2</v>
      </c>
      <c r="I105" s="172">
        <v>3</v>
      </c>
      <c r="J105" s="172">
        <v>6</v>
      </c>
      <c r="K105" s="172">
        <v>7</v>
      </c>
      <c r="N105" s="107">
        <v>10</v>
      </c>
      <c r="O105" s="365"/>
      <c r="P105" s="184"/>
    </row>
    <row r="106" spans="1:16">
      <c r="A106" s="90"/>
      <c r="B106" s="383"/>
      <c r="C106" s="89"/>
      <c r="E106" s="112"/>
      <c r="F106" s="113"/>
      <c r="G106" s="113"/>
      <c r="H106" s="113"/>
      <c r="I106" s="113"/>
      <c r="J106" s="113"/>
      <c r="K106" s="113"/>
      <c r="N106" s="90">
        <v>9</v>
      </c>
      <c r="O106" s="366"/>
      <c r="P106" s="184"/>
    </row>
    <row r="107" spans="1:16">
      <c r="A107" s="90"/>
      <c r="B107" s="383"/>
      <c r="C107" s="89"/>
      <c r="E107" s="112"/>
      <c r="F107" s="113"/>
      <c r="G107" s="113"/>
      <c r="H107" s="113"/>
      <c r="I107" s="113"/>
      <c r="J107" s="113"/>
      <c r="K107" s="113"/>
      <c r="L107" s="89"/>
      <c r="N107" s="90">
        <v>8</v>
      </c>
      <c r="O107" s="366"/>
      <c r="P107" s="184"/>
    </row>
    <row r="108" spans="1:16">
      <c r="A108" s="90"/>
      <c r="B108" s="383"/>
      <c r="C108" s="89"/>
      <c r="D108" s="50"/>
      <c r="E108" s="160"/>
      <c r="F108" s="374"/>
      <c r="G108" s="374"/>
      <c r="H108" s="374"/>
      <c r="I108" s="374"/>
      <c r="J108" s="374"/>
      <c r="K108" s="374"/>
      <c r="L108" s="49"/>
      <c r="N108" s="90">
        <v>7</v>
      </c>
      <c r="O108" s="366"/>
      <c r="P108" s="184"/>
    </row>
    <row r="109" spans="1:16">
      <c r="A109" s="90"/>
      <c r="B109" s="383"/>
      <c r="C109" s="89"/>
      <c r="D109" s="50"/>
      <c r="E109" s="160"/>
      <c r="F109" s="375"/>
      <c r="G109" s="375"/>
      <c r="H109" s="375"/>
      <c r="I109" s="375"/>
      <c r="J109" s="375"/>
      <c r="K109" s="375"/>
      <c r="L109" s="45"/>
      <c r="N109" s="90">
        <v>6</v>
      </c>
      <c r="O109" s="366"/>
      <c r="P109" s="184"/>
    </row>
    <row r="110" spans="1:16">
      <c r="A110" s="90"/>
      <c r="B110" s="383"/>
      <c r="C110" s="89"/>
      <c r="D110" s="50"/>
      <c r="E110" s="160"/>
      <c r="F110" s="375"/>
      <c r="G110" s="375"/>
      <c r="H110" s="375"/>
      <c r="I110" s="375"/>
      <c r="J110" s="375"/>
      <c r="K110" s="375"/>
      <c r="L110" s="45"/>
      <c r="N110" s="90">
        <v>5</v>
      </c>
      <c r="O110" s="366"/>
      <c r="P110" s="184"/>
    </row>
    <row r="111" spans="1:16">
      <c r="A111" s="90"/>
      <c r="B111" s="383"/>
      <c r="C111" s="89"/>
      <c r="D111" s="50"/>
      <c r="E111" s="160"/>
      <c r="F111" s="375"/>
      <c r="G111" s="375"/>
      <c r="H111" s="375"/>
      <c r="I111" s="375"/>
      <c r="J111" s="375"/>
      <c r="K111" s="375"/>
      <c r="L111" s="45"/>
      <c r="N111" s="90">
        <v>4</v>
      </c>
      <c r="O111" s="366" t="s">
        <v>4</v>
      </c>
      <c r="P111" s="184"/>
    </row>
    <row r="112" spans="1:16">
      <c r="A112" s="90"/>
      <c r="B112" s="383"/>
      <c r="C112" s="89"/>
      <c r="D112" s="161"/>
      <c r="E112" s="160"/>
      <c r="F112" s="375"/>
      <c r="G112" s="375"/>
      <c r="H112" s="375"/>
      <c r="I112" s="375"/>
      <c r="J112" s="375"/>
      <c r="K112" s="375"/>
      <c r="L112" s="162"/>
      <c r="N112" s="90">
        <v>3</v>
      </c>
      <c r="O112" s="366"/>
      <c r="P112" s="184"/>
    </row>
    <row r="113" spans="1:16">
      <c r="A113" s="90"/>
      <c r="B113" s="383"/>
      <c r="C113" s="89"/>
      <c r="D113" s="161"/>
      <c r="E113" s="160"/>
      <c r="F113" s="375"/>
      <c r="G113" s="375"/>
      <c r="H113" s="375"/>
      <c r="I113" s="375"/>
      <c r="J113" s="375"/>
      <c r="K113" s="375"/>
      <c r="L113" s="161"/>
      <c r="N113" s="90">
        <v>2</v>
      </c>
      <c r="O113" s="366"/>
      <c r="P113" s="184"/>
    </row>
    <row r="114" spans="1:16">
      <c r="A114" s="90"/>
      <c r="B114" s="384"/>
      <c r="C114" s="89"/>
      <c r="D114" s="161"/>
      <c r="E114" s="163"/>
      <c r="F114" s="375"/>
      <c r="G114" s="375"/>
      <c r="H114" s="375"/>
      <c r="I114" s="375"/>
      <c r="J114" s="375"/>
      <c r="K114" s="375"/>
      <c r="L114" s="161"/>
      <c r="N114" s="90">
        <v>1</v>
      </c>
      <c r="O114" s="366"/>
      <c r="P114" s="184"/>
    </row>
    <row r="115" spans="1:16">
      <c r="B115" s="88"/>
      <c r="D115" s="161"/>
      <c r="E115" s="90"/>
      <c r="F115" s="376"/>
      <c r="G115" s="376"/>
      <c r="H115" s="376"/>
      <c r="I115" s="376"/>
      <c r="J115" s="376"/>
      <c r="K115" s="376"/>
      <c r="L115" s="161"/>
      <c r="N115" s="90">
        <v>0</v>
      </c>
      <c r="O115" s="366"/>
      <c r="P115" s="184"/>
    </row>
    <row r="116" spans="1:16">
      <c r="F116" s="88"/>
      <c r="G116" s="88"/>
      <c r="H116" s="88"/>
      <c r="I116" s="88"/>
      <c r="J116" s="88"/>
      <c r="K116" s="88"/>
      <c r="O116" s="153"/>
      <c r="P116" s="90"/>
    </row>
    <row r="117" spans="1:16">
      <c r="P117" s="90"/>
    </row>
    <row r="118" spans="1:16">
      <c r="P118" s="90"/>
    </row>
    <row r="119" spans="1:16" ht="18">
      <c r="B119" s="101" t="s">
        <v>131</v>
      </c>
      <c r="D119" s="87"/>
      <c r="E119" s="87"/>
      <c r="F119" s="118"/>
      <c r="G119" s="87"/>
      <c r="H119" s="87"/>
      <c r="I119" s="87"/>
      <c r="J119" s="87"/>
      <c r="K119" s="87"/>
      <c r="L119" s="152"/>
      <c r="M119" s="169"/>
      <c r="N119" s="169"/>
      <c r="O119" s="170"/>
      <c r="P119" s="171"/>
    </row>
    <row r="120" spans="1:16" ht="15">
      <c r="B120" s="335" t="str">
        <f>IF('3.Criteria'!D17="No","Not Evaluated","")</f>
        <v/>
      </c>
      <c r="E120" s="88"/>
      <c r="F120" s="88"/>
      <c r="G120" s="88"/>
      <c r="H120" s="88"/>
      <c r="I120" s="88"/>
      <c r="J120" s="88"/>
      <c r="K120" s="88"/>
      <c r="M120" s="88"/>
      <c r="N120" s="88"/>
      <c r="O120" s="153"/>
      <c r="P120" s="107"/>
    </row>
    <row r="121" spans="1:16">
      <c r="C121" s="87"/>
      <c r="P121" s="90"/>
    </row>
    <row r="122" spans="1:16" ht="25.5">
      <c r="B122" s="88"/>
      <c r="C122" s="88"/>
      <c r="F122" s="103" t="str">
        <f>'2.Project Details'!$D$13</f>
        <v>Acme Generation</v>
      </c>
      <c r="G122" s="103" t="str">
        <f>'2.Project Details'!$E$13</f>
        <v>PowerCo</v>
      </c>
      <c r="H122" s="103" t="str">
        <f>'2.Project Details'!$F$13</f>
        <v>ReGen</v>
      </c>
      <c r="I122" s="103" t="str">
        <f>'2.Project Details'!$G$13</f>
        <v>ReGen</v>
      </c>
      <c r="J122" s="103">
        <f>'2.Project Details'!$H$13</f>
        <v>0</v>
      </c>
      <c r="K122" s="103">
        <f>'2.Project Details'!$I$13</f>
        <v>0</v>
      </c>
      <c r="M122" s="102"/>
      <c r="N122" s="102" t="s">
        <v>103</v>
      </c>
      <c r="P122" s="90"/>
    </row>
    <row r="123" spans="1:16">
      <c r="F123" s="103">
        <f>'2.Project Details'!$D$14</f>
        <v>1</v>
      </c>
      <c r="G123" s="103">
        <f>'2.Project Details'!$E$14</f>
        <v>2</v>
      </c>
      <c r="H123" s="103">
        <f>'2.Project Details'!$F$14</f>
        <v>3</v>
      </c>
      <c r="I123" s="103">
        <f>'2.Project Details'!$G$14</f>
        <v>4</v>
      </c>
      <c r="J123" s="103">
        <f>'2.Project Details'!$H$14</f>
        <v>0</v>
      </c>
      <c r="K123" s="103">
        <f>'2.Project Details'!$I$14</f>
        <v>0</v>
      </c>
      <c r="P123" s="90"/>
    </row>
    <row r="124" spans="1:16">
      <c r="B124" s="182" t="s">
        <v>104</v>
      </c>
      <c r="E124" s="109"/>
      <c r="F124" s="154" t="str">
        <f>'2.Project Details'!$D$15</f>
        <v>Pump'id up</v>
      </c>
      <c r="G124" s="154" t="str">
        <f>'2.Project Details'!$E$15</f>
        <v>Solar +</v>
      </c>
      <c r="H124" s="154" t="str">
        <f>'2.Project Details'!$F$15</f>
        <v>Windy City</v>
      </c>
      <c r="I124" s="154" t="str">
        <f>'2.Project Details'!$G$15</f>
        <v>PV Plus</v>
      </c>
      <c r="J124" s="154">
        <f>'2.Project Details'!$H$15</f>
        <v>0</v>
      </c>
      <c r="K124" s="154">
        <f>'2.Project Details'!$I$15</f>
        <v>0</v>
      </c>
      <c r="M124" s="155"/>
      <c r="N124" s="104" t="s">
        <v>105</v>
      </c>
      <c r="O124" s="183" t="s">
        <v>130</v>
      </c>
      <c r="P124" s="90"/>
    </row>
    <row r="125" spans="1:16">
      <c r="A125" s="90"/>
      <c r="B125" s="382" t="s">
        <v>132</v>
      </c>
      <c r="C125" s="89"/>
      <c r="E125" s="115" t="s">
        <v>105</v>
      </c>
      <c r="F125" s="172">
        <v>0</v>
      </c>
      <c r="G125" s="172">
        <v>1</v>
      </c>
      <c r="H125" s="172">
        <v>2</v>
      </c>
      <c r="I125" s="172">
        <v>3</v>
      </c>
      <c r="J125" s="172">
        <v>6</v>
      </c>
      <c r="K125" s="172">
        <v>7</v>
      </c>
      <c r="N125" s="107">
        <v>10</v>
      </c>
      <c r="O125" s="367"/>
      <c r="P125" s="184"/>
    </row>
    <row r="126" spans="1:16">
      <c r="A126" s="90"/>
      <c r="B126" s="383"/>
      <c r="C126" s="89"/>
      <c r="E126" s="112"/>
      <c r="F126" s="113"/>
      <c r="G126" s="113"/>
      <c r="H126" s="113"/>
      <c r="I126" s="113"/>
      <c r="J126" s="113"/>
      <c r="K126" s="113"/>
      <c r="N126" s="90">
        <v>9</v>
      </c>
      <c r="O126" s="366"/>
      <c r="P126" s="184"/>
    </row>
    <row r="127" spans="1:16">
      <c r="A127" s="90"/>
      <c r="B127" s="383"/>
      <c r="C127" s="89"/>
      <c r="E127" s="112"/>
      <c r="F127" s="113"/>
      <c r="G127" s="113"/>
      <c r="H127" s="113"/>
      <c r="I127" s="113"/>
      <c r="J127" s="113"/>
      <c r="K127" s="113"/>
      <c r="L127" s="89"/>
      <c r="N127" s="90">
        <v>8</v>
      </c>
      <c r="O127" s="366"/>
      <c r="P127" s="184"/>
    </row>
    <row r="128" spans="1:16">
      <c r="A128" s="90"/>
      <c r="B128" s="383"/>
      <c r="C128" s="89"/>
      <c r="D128" s="50"/>
      <c r="E128" s="160"/>
      <c r="F128" s="374" t="s">
        <v>4</v>
      </c>
      <c r="G128" s="374"/>
      <c r="H128" s="374"/>
      <c r="I128" s="374"/>
      <c r="J128" s="374"/>
      <c r="K128" s="374"/>
      <c r="L128" s="49"/>
      <c r="N128" s="90">
        <v>7</v>
      </c>
      <c r="O128" s="366"/>
      <c r="P128" s="184"/>
    </row>
    <row r="129" spans="1:16">
      <c r="A129" s="90"/>
      <c r="B129" s="383"/>
      <c r="C129" s="89"/>
      <c r="D129" s="50"/>
      <c r="E129" s="160"/>
      <c r="F129" s="375"/>
      <c r="G129" s="375"/>
      <c r="H129" s="375"/>
      <c r="I129" s="375"/>
      <c r="J129" s="375"/>
      <c r="K129" s="375"/>
      <c r="L129" s="45"/>
      <c r="N129" s="90">
        <v>6</v>
      </c>
      <c r="O129" s="366"/>
      <c r="P129" s="184"/>
    </row>
    <row r="130" spans="1:16">
      <c r="A130" s="90"/>
      <c r="B130" s="383"/>
      <c r="C130" s="89"/>
      <c r="D130" s="50"/>
      <c r="E130" s="160"/>
      <c r="F130" s="375"/>
      <c r="G130" s="375"/>
      <c r="H130" s="375"/>
      <c r="I130" s="375"/>
      <c r="J130" s="375"/>
      <c r="K130" s="375"/>
      <c r="L130" s="45"/>
      <c r="N130" s="90">
        <v>5</v>
      </c>
      <c r="O130" s="366"/>
      <c r="P130" s="184"/>
    </row>
    <row r="131" spans="1:16">
      <c r="A131" s="90"/>
      <c r="B131" s="383"/>
      <c r="C131" s="89"/>
      <c r="D131" s="50"/>
      <c r="E131" s="160"/>
      <c r="F131" s="375"/>
      <c r="G131" s="375"/>
      <c r="H131" s="375"/>
      <c r="I131" s="375"/>
      <c r="J131" s="375"/>
      <c r="K131" s="375"/>
      <c r="L131" s="45"/>
      <c r="N131" s="90">
        <v>4</v>
      </c>
      <c r="O131" s="366"/>
      <c r="P131" s="184"/>
    </row>
    <row r="132" spans="1:16">
      <c r="A132" s="90"/>
      <c r="B132" s="383"/>
      <c r="C132" s="89"/>
      <c r="D132" s="161"/>
      <c r="E132" s="160"/>
      <c r="F132" s="375"/>
      <c r="G132" s="375"/>
      <c r="H132" s="375"/>
      <c r="I132" s="375"/>
      <c r="J132" s="375"/>
      <c r="K132" s="375"/>
      <c r="L132" s="162"/>
      <c r="N132" s="90">
        <v>3</v>
      </c>
      <c r="O132" s="366"/>
      <c r="P132" s="184"/>
    </row>
    <row r="133" spans="1:16">
      <c r="A133" s="90"/>
      <c r="B133" s="383"/>
      <c r="C133" s="89"/>
      <c r="D133" s="161"/>
      <c r="E133" s="160"/>
      <c r="F133" s="375"/>
      <c r="G133" s="375"/>
      <c r="H133" s="375"/>
      <c r="I133" s="375"/>
      <c r="J133" s="375"/>
      <c r="K133" s="375"/>
      <c r="L133" s="161"/>
      <c r="N133" s="90">
        <v>2</v>
      </c>
      <c r="O133" s="366"/>
      <c r="P133" s="184"/>
    </row>
    <row r="134" spans="1:16">
      <c r="A134" s="90"/>
      <c r="B134" s="384"/>
      <c r="C134" s="89"/>
      <c r="D134" s="161"/>
      <c r="E134" s="163"/>
      <c r="F134" s="375"/>
      <c r="G134" s="375"/>
      <c r="H134" s="375"/>
      <c r="I134" s="375"/>
      <c r="J134" s="375"/>
      <c r="K134" s="375"/>
      <c r="L134" s="161"/>
      <c r="N134" s="90">
        <v>1</v>
      </c>
      <c r="O134" s="366"/>
      <c r="P134" s="184"/>
    </row>
    <row r="135" spans="1:16">
      <c r="B135" s="88"/>
      <c r="D135" s="161"/>
      <c r="E135" s="90"/>
      <c r="F135" s="376"/>
      <c r="G135" s="376"/>
      <c r="H135" s="376"/>
      <c r="I135" s="376"/>
      <c r="J135" s="376"/>
      <c r="K135" s="376"/>
      <c r="L135" s="161"/>
      <c r="N135" s="90">
        <v>0</v>
      </c>
      <c r="O135" s="366"/>
      <c r="P135" s="184"/>
    </row>
    <row r="136" spans="1:16">
      <c r="F136" s="88"/>
      <c r="G136" s="88"/>
      <c r="H136" s="88"/>
      <c r="I136" s="88"/>
      <c r="J136" s="88"/>
      <c r="K136" s="88"/>
      <c r="O136" s="153"/>
      <c r="P136" s="90"/>
    </row>
    <row r="137" spans="1:16">
      <c r="P137" s="90"/>
    </row>
    <row r="138" spans="1:16">
      <c r="P138" s="90"/>
    </row>
    <row r="139" spans="1:16">
      <c r="P139" s="90"/>
    </row>
    <row r="140" spans="1:16">
      <c r="P140" s="90"/>
    </row>
    <row r="141" spans="1:16" ht="24.95" customHeight="1">
      <c r="O141" s="39" t="s">
        <v>133</v>
      </c>
      <c r="P141" s="90"/>
    </row>
    <row r="142" spans="1:16">
      <c r="P142" s="90"/>
    </row>
    <row r="143" spans="1:16">
      <c r="P143" s="90"/>
    </row>
    <row r="144" spans="1:16">
      <c r="P144" s="90"/>
    </row>
    <row r="145" spans="16:16">
      <c r="P145" s="90"/>
    </row>
    <row r="146" spans="16:16">
      <c r="P146" s="90"/>
    </row>
    <row r="147" spans="16:16">
      <c r="P147" s="90"/>
    </row>
    <row r="148" spans="16:16">
      <c r="P148" s="90"/>
    </row>
    <row r="149" spans="16:16">
      <c r="P149" s="90"/>
    </row>
    <row r="150" spans="16:16">
      <c r="P150" s="90"/>
    </row>
    <row r="151" spans="16:16">
      <c r="P151" s="90"/>
    </row>
    <row r="152" spans="16:16">
      <c r="P152" s="90"/>
    </row>
    <row r="153" spans="16:16">
      <c r="P153" s="90"/>
    </row>
    <row r="154" spans="16:16">
      <c r="P154" s="90"/>
    </row>
    <row r="155" spans="16:16">
      <c r="P155" s="90"/>
    </row>
    <row r="156" spans="16:16">
      <c r="P156" s="90"/>
    </row>
    <row r="157" spans="16:16">
      <c r="P157" s="90"/>
    </row>
    <row r="158" spans="16:16">
      <c r="P158" s="90"/>
    </row>
    <row r="159" spans="16:16">
      <c r="P159" s="90"/>
    </row>
    <row r="160" spans="16:16">
      <c r="P160" s="90"/>
    </row>
    <row r="161" spans="16:16">
      <c r="P161" s="90"/>
    </row>
    <row r="162" spans="16:16">
      <c r="P162" s="90"/>
    </row>
    <row r="163" spans="16:16">
      <c r="P163" s="90"/>
    </row>
    <row r="164" spans="16:16">
      <c r="P164" s="90"/>
    </row>
    <row r="165" spans="16:16">
      <c r="P165" s="90"/>
    </row>
    <row r="166" spans="16:16">
      <c r="P166" s="90"/>
    </row>
    <row r="167" spans="16:16">
      <c r="P167" s="90"/>
    </row>
    <row r="168" spans="16:16">
      <c r="P168" s="90"/>
    </row>
    <row r="169" spans="16:16">
      <c r="P169" s="90"/>
    </row>
    <row r="170" spans="16:16">
      <c r="P170" s="90"/>
    </row>
    <row r="171" spans="16:16">
      <c r="P171" s="90"/>
    </row>
    <row r="172" spans="16:16">
      <c r="P172" s="90"/>
    </row>
    <row r="173" spans="16:16">
      <c r="P173" s="90"/>
    </row>
    <row r="174" spans="16:16">
      <c r="P174" s="90"/>
    </row>
    <row r="175" spans="16:16">
      <c r="P175" s="90"/>
    </row>
    <row r="176" spans="16:16">
      <c r="P176" s="90"/>
    </row>
    <row r="177" spans="16:16">
      <c r="P177" s="90"/>
    </row>
    <row r="178" spans="16:16">
      <c r="P178" s="90"/>
    </row>
    <row r="179" spans="16:16">
      <c r="P179" s="90"/>
    </row>
    <row r="180" spans="16:16">
      <c r="P180" s="90"/>
    </row>
    <row r="181" spans="16:16">
      <c r="P181" s="90"/>
    </row>
    <row r="182" spans="16:16">
      <c r="P182" s="90"/>
    </row>
    <row r="183" spans="16:16">
      <c r="P183" s="90"/>
    </row>
    <row r="184" spans="16:16">
      <c r="P184" s="90"/>
    </row>
    <row r="185" spans="16:16">
      <c r="P185" s="90"/>
    </row>
    <row r="186" spans="16:16">
      <c r="P186" s="90"/>
    </row>
    <row r="187" spans="16:16">
      <c r="P187" s="90"/>
    </row>
    <row r="188" spans="16:16">
      <c r="P188" s="90"/>
    </row>
    <row r="189" spans="16:16">
      <c r="P189" s="90"/>
    </row>
    <row r="190" spans="16:16">
      <c r="P190" s="90"/>
    </row>
    <row r="191" spans="16:16">
      <c r="P191" s="90"/>
    </row>
    <row r="192" spans="16:16">
      <c r="P192" s="90"/>
    </row>
    <row r="193" spans="16:16">
      <c r="P193" s="90"/>
    </row>
    <row r="194" spans="16:16">
      <c r="P194" s="90"/>
    </row>
    <row r="195" spans="16:16">
      <c r="P195" s="90"/>
    </row>
    <row r="196" spans="16:16">
      <c r="P196" s="90"/>
    </row>
    <row r="197" spans="16:16">
      <c r="P197" s="90"/>
    </row>
    <row r="198" spans="16:16">
      <c r="P198" s="90"/>
    </row>
    <row r="199" spans="16:16">
      <c r="P199" s="90"/>
    </row>
    <row r="200" spans="16:16">
      <c r="P200" s="90"/>
    </row>
    <row r="201" spans="16:16">
      <c r="P201" s="90"/>
    </row>
    <row r="202" spans="16:16">
      <c r="P202" s="90"/>
    </row>
    <row r="203" spans="16:16">
      <c r="P203" s="90"/>
    </row>
    <row r="204" spans="16:16">
      <c r="P204" s="90"/>
    </row>
    <row r="205" spans="16:16">
      <c r="P205" s="90"/>
    </row>
    <row r="206" spans="16:16">
      <c r="P206" s="90"/>
    </row>
    <row r="207" spans="16:16">
      <c r="P207" s="90"/>
    </row>
    <row r="208" spans="16:16">
      <c r="P208" s="90"/>
    </row>
    <row r="209" spans="16:16">
      <c r="P209" s="90"/>
    </row>
    <row r="210" spans="16:16">
      <c r="P210" s="90"/>
    </row>
    <row r="211" spans="16:16">
      <c r="P211" s="90"/>
    </row>
    <row r="212" spans="16:16">
      <c r="P212" s="90"/>
    </row>
    <row r="213" spans="16:16">
      <c r="P213" s="90"/>
    </row>
    <row r="214" spans="16:16">
      <c r="P214" s="90"/>
    </row>
    <row r="215" spans="16:16">
      <c r="P215" s="90"/>
    </row>
    <row r="216" spans="16:16">
      <c r="P216" s="90"/>
    </row>
    <row r="217" spans="16:16">
      <c r="P217" s="90"/>
    </row>
    <row r="218" spans="16:16">
      <c r="P218" s="90"/>
    </row>
    <row r="219" spans="16:16">
      <c r="P219" s="90"/>
    </row>
    <row r="220" spans="16:16">
      <c r="P220" s="90"/>
    </row>
  </sheetData>
  <mergeCells count="51">
    <mergeCell ref="Q41:S41"/>
    <mergeCell ref="Q65:S65"/>
    <mergeCell ref="B10:B19"/>
    <mergeCell ref="B28:B37"/>
    <mergeCell ref="B47:B56"/>
    <mergeCell ref="F13:F20"/>
    <mergeCell ref="K50:K57"/>
    <mergeCell ref="F50:F57"/>
    <mergeCell ref="G50:G57"/>
    <mergeCell ref="H50:H57"/>
    <mergeCell ref="I50:I57"/>
    <mergeCell ref="J50:J57"/>
    <mergeCell ref="G13:G20"/>
    <mergeCell ref="H13:H20"/>
    <mergeCell ref="I13:I20"/>
    <mergeCell ref="J13:J20"/>
    <mergeCell ref="F128:F135"/>
    <mergeCell ref="G128:G135"/>
    <mergeCell ref="F108:F115"/>
    <mergeCell ref="G108:G115"/>
    <mergeCell ref="B66:B75"/>
    <mergeCell ref="B85:B94"/>
    <mergeCell ref="B105:B114"/>
    <mergeCell ref="B125:B134"/>
    <mergeCell ref="F69:F76"/>
    <mergeCell ref="I108:I115"/>
    <mergeCell ref="J108:J115"/>
    <mergeCell ref="F31:F38"/>
    <mergeCell ref="G31:G38"/>
    <mergeCell ref="H31:H38"/>
    <mergeCell ref="I31:I38"/>
    <mergeCell ref="J31:J38"/>
    <mergeCell ref="G69:G76"/>
    <mergeCell ref="F88:F95"/>
    <mergeCell ref="G88:G95"/>
    <mergeCell ref="K13:K20"/>
    <mergeCell ref="H128:H135"/>
    <mergeCell ref="I128:I135"/>
    <mergeCell ref="J128:J135"/>
    <mergeCell ref="K128:K135"/>
    <mergeCell ref="K31:K38"/>
    <mergeCell ref="H88:H95"/>
    <mergeCell ref="I88:I95"/>
    <mergeCell ref="J88:J95"/>
    <mergeCell ref="K88:K95"/>
    <mergeCell ref="K108:K115"/>
    <mergeCell ref="H69:H76"/>
    <mergeCell ref="I69:I76"/>
    <mergeCell ref="J69:J76"/>
    <mergeCell ref="K69:K76"/>
    <mergeCell ref="H108:H115"/>
  </mergeCells>
  <conditionalFormatting sqref="B5:P5">
    <cfRule type="expression" dxfId="41" priority="4">
      <formula>$B$6="Not Evaluated"</formula>
    </cfRule>
  </conditionalFormatting>
  <conditionalFormatting sqref="B7:P20">
    <cfRule type="expression" dxfId="40" priority="19">
      <formula>$B$6="Not Evaluated"</formula>
    </cfRule>
  </conditionalFormatting>
  <conditionalFormatting sqref="B22:P22">
    <cfRule type="expression" dxfId="39" priority="5">
      <formula>$B$23="Not Evaluated"</formula>
    </cfRule>
  </conditionalFormatting>
  <conditionalFormatting sqref="B24:P38">
    <cfRule type="expression" dxfId="38" priority="17">
      <formula>$B$23="Not Evaluated"</formula>
    </cfRule>
  </conditionalFormatting>
  <conditionalFormatting sqref="B41:P41">
    <cfRule type="expression" dxfId="37" priority="16">
      <formula>$B$42="Not Evaluated"</formula>
    </cfRule>
  </conditionalFormatting>
  <conditionalFormatting sqref="B43:P57">
    <cfRule type="expression" dxfId="36" priority="15">
      <formula>$B$42="Not Evaluated"</formula>
    </cfRule>
  </conditionalFormatting>
  <conditionalFormatting sqref="B60:P60">
    <cfRule type="expression" dxfId="35" priority="14">
      <formula>$B$61="Not Evaluated"</formula>
    </cfRule>
  </conditionalFormatting>
  <conditionalFormatting sqref="B62:P76">
    <cfRule type="expression" dxfId="34" priority="13">
      <formula>$B$61="Not Evaluated"</formula>
    </cfRule>
  </conditionalFormatting>
  <conditionalFormatting sqref="B79:P79">
    <cfRule type="expression" dxfId="33" priority="2" stopIfTrue="1">
      <formula>$B$80="Not Evaluated"</formula>
    </cfRule>
  </conditionalFormatting>
  <conditionalFormatting sqref="B81:P95">
    <cfRule type="expression" dxfId="32" priority="11">
      <formula>$B$80="Not Evaluated"</formula>
    </cfRule>
  </conditionalFormatting>
  <conditionalFormatting sqref="B99:P99">
    <cfRule type="expression" dxfId="31" priority="1">
      <formula>$B$100="Not Evaluated"</formula>
    </cfRule>
  </conditionalFormatting>
  <conditionalFormatting sqref="B101:P115">
    <cfRule type="expression" dxfId="30" priority="9">
      <formula>$B$100="Not Evaluated"</formula>
    </cfRule>
  </conditionalFormatting>
  <conditionalFormatting sqref="B119:P119">
    <cfRule type="expression" dxfId="29" priority="3">
      <formula>$B$120="Not Evaluated"</formula>
    </cfRule>
  </conditionalFormatting>
  <conditionalFormatting sqref="B121:P135">
    <cfRule type="expression" dxfId="28" priority="7">
      <formula>$B$120="Not Evaluated"</formula>
    </cfRule>
  </conditionalFormatting>
  <conditionalFormatting sqref="F10:K10">
    <cfRule type="colorScale" priority="27">
      <colorScale>
        <cfvo type="num" val="0"/>
        <cfvo type="num" val="10"/>
        <color rgb="FFFF5D31"/>
        <color rgb="FFA6CAE0"/>
      </colorScale>
    </cfRule>
  </conditionalFormatting>
  <conditionalFormatting sqref="F28:K28">
    <cfRule type="colorScale" priority="26">
      <colorScale>
        <cfvo type="num" val="0"/>
        <cfvo type="num" val="10"/>
        <color rgb="FFFF5D31"/>
        <color rgb="FFA6CAE0"/>
      </colorScale>
    </cfRule>
  </conditionalFormatting>
  <conditionalFormatting sqref="F47:K47">
    <cfRule type="colorScale" priority="25">
      <colorScale>
        <cfvo type="num" val="0"/>
        <cfvo type="num" val="10"/>
        <color rgb="FFFF5D31"/>
        <color rgb="FFA6CAE0"/>
      </colorScale>
    </cfRule>
  </conditionalFormatting>
  <conditionalFormatting sqref="F66:K66">
    <cfRule type="colorScale" priority="24">
      <colorScale>
        <cfvo type="num" val="0"/>
        <cfvo type="num" val="10"/>
        <color rgb="FFA6CAE0"/>
        <color rgb="FFFF5D31"/>
      </colorScale>
    </cfRule>
  </conditionalFormatting>
  <conditionalFormatting sqref="F85:K85">
    <cfRule type="colorScale" priority="23">
      <colorScale>
        <cfvo type="num" val="0"/>
        <cfvo type="num" val="10"/>
        <color rgb="FFA6CAE0"/>
        <color rgb="FFFF5D31"/>
      </colorScale>
    </cfRule>
  </conditionalFormatting>
  <conditionalFormatting sqref="F105:K105">
    <cfRule type="colorScale" priority="22">
      <colorScale>
        <cfvo type="num" val="0"/>
        <cfvo type="num" val="10"/>
        <color rgb="FFA6CAE0"/>
        <color rgb="FFFF5D31"/>
      </colorScale>
    </cfRule>
  </conditionalFormatting>
  <conditionalFormatting sqref="F125:K125">
    <cfRule type="colorScale" priority="21">
      <colorScale>
        <cfvo type="num" val="0"/>
        <cfvo type="num" val="10"/>
        <color rgb="FFA6CAE0"/>
        <color rgb="FFFF5D31"/>
      </colorScale>
    </cfRule>
  </conditionalFormatting>
  <dataValidations count="1">
    <dataValidation type="list" allowBlank="1" showErrorMessage="1" sqref="F10:K10 F28:K28 F47:K47 F66:K66 F85:K85 F105:K105 F125:K125" xr:uid="{18E1ED78-1786-354C-ACF2-46A99B96CF64}">
      <formula1>$BA$57:$BA$67</formula1>
    </dataValidation>
  </dataValidations>
  <hyperlinks>
    <hyperlink ref="O141" location="'5.Scores-Automatic'!A1" display="&gt; 5. Scores-Automatic" xr:uid="{E3A6B230-CBE8-D548-AB5E-3B95907904FC}"/>
  </hyperlinks>
  <pageMargins left="0.7" right="0.7" top="0.75" bottom="0.75" header="0.3" footer="0.3"/>
  <pageSetup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81A6-B2D2-8047-86E8-A76C540706A2}">
  <sheetPr codeName="Sheet1">
    <tabColor rgb="FFA6CAE0"/>
  </sheetPr>
  <dimension ref="A1:AB74"/>
  <sheetViews>
    <sheetView topLeftCell="N1" zoomScale="90" zoomScaleNormal="90" workbookViewId="0">
      <selection activeCell="U12" sqref="U12"/>
    </sheetView>
  </sheetViews>
  <sheetFormatPr defaultColWidth="0" defaultRowHeight="12.75" zeroHeight="1"/>
  <cols>
    <col min="1" max="1" width="10.85546875" style="86" customWidth="1"/>
    <col min="2" max="2" width="23" style="86" customWidth="1"/>
    <col min="3" max="3" width="0.42578125" style="86" customWidth="1"/>
    <col min="4" max="4" width="10.85546875" style="86" customWidth="1"/>
    <col min="5" max="5" width="39.140625" style="86" customWidth="1"/>
    <col min="6" max="6" width="11.5703125" style="86" customWidth="1"/>
    <col min="7" max="11" width="11.140625" style="86" bestFit="1" customWidth="1"/>
    <col min="12" max="17" width="10.85546875" style="86" customWidth="1"/>
    <col min="18" max="18" width="18.85546875" style="86" customWidth="1"/>
    <col min="19" max="20" width="10.85546875" style="86" customWidth="1"/>
    <col min="21" max="21" width="38.5703125" style="86" customWidth="1"/>
    <col min="22" max="22" width="19.85546875" style="86" customWidth="1"/>
    <col min="23" max="23" width="10.85546875" style="86" customWidth="1"/>
    <col min="24" max="24" width="42.42578125" style="86" customWidth="1"/>
    <col min="25" max="25" width="23" style="86" customWidth="1"/>
    <col min="26" max="28" width="10.85546875" style="86" customWidth="1"/>
    <col min="29" max="16384" width="10.85546875" style="86" hidden="1"/>
  </cols>
  <sheetData>
    <row r="1" spans="2:26"/>
    <row r="2" spans="2:26"/>
    <row r="3" spans="2:26" ht="20.25">
      <c r="B3" s="99" t="s">
        <v>134</v>
      </c>
      <c r="C3" s="87"/>
      <c r="D3" s="87"/>
      <c r="E3" s="87"/>
      <c r="F3" s="87"/>
      <c r="G3" s="87"/>
      <c r="H3" s="87"/>
      <c r="I3" s="87"/>
      <c r="J3" s="87"/>
      <c r="K3" s="87"/>
      <c r="L3" s="87"/>
      <c r="M3" s="87"/>
      <c r="N3" s="87"/>
      <c r="O3" s="87"/>
      <c r="P3" s="87"/>
      <c r="Q3" s="87"/>
      <c r="R3" s="87"/>
      <c r="S3" s="87"/>
      <c r="T3" s="87"/>
      <c r="U3" s="87"/>
      <c r="V3" s="87"/>
      <c r="W3" s="87"/>
      <c r="X3" s="87"/>
      <c r="Y3" s="87"/>
      <c r="Z3" s="87"/>
    </row>
    <row r="4" spans="2:26" ht="20.25">
      <c r="B4" s="100"/>
      <c r="C4" s="88"/>
      <c r="D4" s="88"/>
      <c r="E4" s="88"/>
      <c r="F4" s="88"/>
      <c r="G4" s="88"/>
      <c r="H4" s="88"/>
      <c r="I4" s="88"/>
      <c r="J4" s="88"/>
      <c r="K4" s="88"/>
      <c r="L4" s="88"/>
      <c r="M4" s="88"/>
      <c r="N4" s="88"/>
      <c r="O4" s="88"/>
      <c r="P4" s="88"/>
      <c r="Q4" s="88"/>
      <c r="R4" s="88"/>
      <c r="S4" s="88"/>
      <c r="T4" s="88"/>
      <c r="U4" s="88"/>
      <c r="V4" s="88"/>
      <c r="W4" s="88"/>
      <c r="X4" s="88"/>
      <c r="Y4" s="88"/>
      <c r="Z4" s="88"/>
    </row>
    <row r="5" spans="2:26" ht="18">
      <c r="B5" s="101" t="s">
        <v>135</v>
      </c>
      <c r="C5" s="87"/>
      <c r="D5" s="87"/>
      <c r="E5" s="87"/>
      <c r="F5" s="87"/>
      <c r="G5" s="87"/>
      <c r="H5" s="87"/>
      <c r="I5" s="87"/>
      <c r="J5" s="87"/>
      <c r="K5" s="87"/>
      <c r="L5" s="87"/>
      <c r="M5" s="87"/>
      <c r="N5" s="87"/>
      <c r="O5" s="87"/>
      <c r="P5" s="87"/>
      <c r="Q5" s="87"/>
      <c r="R5" s="87"/>
      <c r="S5" s="87"/>
      <c r="T5" s="87"/>
      <c r="U5" s="87"/>
      <c r="V5" s="87"/>
      <c r="W5" s="87"/>
      <c r="X5" s="87"/>
      <c r="Y5" s="87"/>
      <c r="Z5" s="87"/>
    </row>
    <row r="6" spans="2:26" ht="15">
      <c r="B6" s="335" t="str">
        <f>IF('3.Criteria'!D8="No","Not Evaluated","")</f>
        <v/>
      </c>
      <c r="C6" s="88"/>
      <c r="D6" s="88"/>
      <c r="E6" s="88" t="s">
        <v>4</v>
      </c>
      <c r="F6" s="88"/>
      <c r="G6" s="88"/>
      <c r="H6" s="88"/>
      <c r="I6" s="88"/>
      <c r="J6" s="88"/>
      <c r="K6" s="88"/>
      <c r="L6" s="88"/>
      <c r="M6" s="88"/>
      <c r="N6" s="88"/>
      <c r="O6" s="88"/>
      <c r="P6" s="88"/>
      <c r="Q6" s="88"/>
      <c r="R6" s="88"/>
      <c r="S6" s="88"/>
      <c r="T6" s="88"/>
      <c r="U6" s="88"/>
      <c r="V6" s="88"/>
      <c r="W6" s="88"/>
      <c r="X6" s="88"/>
      <c r="Y6" s="88"/>
      <c r="Z6" s="88"/>
    </row>
    <row r="7" spans="2:26">
      <c r="Q7" s="102" t="s">
        <v>103</v>
      </c>
    </row>
    <row r="8" spans="2:26">
      <c r="B8" s="48"/>
      <c r="Q8" s="88"/>
      <c r="R8" s="88"/>
    </row>
    <row r="9" spans="2:26" ht="38.25">
      <c r="F9" s="103" t="str">
        <f>'2.Project Details'!D13</f>
        <v>Acme Generation</v>
      </c>
      <c r="G9" s="103" t="str">
        <f>'2.Project Details'!E13</f>
        <v>PowerCo</v>
      </c>
      <c r="H9" s="103" t="str">
        <f>'2.Project Details'!F13</f>
        <v>ReGen</v>
      </c>
      <c r="I9" s="103" t="str">
        <f>'2.Project Details'!G13</f>
        <v>ReGen</v>
      </c>
      <c r="J9" s="103">
        <f>'2.Project Details'!H13</f>
        <v>0</v>
      </c>
      <c r="K9" s="103">
        <f>'2.Project Details'!I13</f>
        <v>0</v>
      </c>
      <c r="Q9" s="104" t="s">
        <v>105</v>
      </c>
      <c r="R9" s="105" t="s">
        <v>136</v>
      </c>
      <c r="U9" s="368"/>
      <c r="V9" s="106"/>
    </row>
    <row r="10" spans="2:26">
      <c r="B10" s="48"/>
      <c r="F10" s="103">
        <f>'2.Project Details'!D14</f>
        <v>1</v>
      </c>
      <c r="G10" s="103">
        <f>'2.Project Details'!E14</f>
        <v>2</v>
      </c>
      <c r="H10" s="103">
        <f>'2.Project Details'!F14</f>
        <v>3</v>
      </c>
      <c r="I10" s="103">
        <f>'2.Project Details'!G14</f>
        <v>4</v>
      </c>
      <c r="J10" s="103">
        <f>'2.Project Details'!H14</f>
        <v>0</v>
      </c>
      <c r="K10" s="103">
        <f>'2.Project Details'!I14</f>
        <v>0</v>
      </c>
      <c r="Q10" s="107">
        <v>10</v>
      </c>
      <c r="R10" s="108">
        <f t="shared" ref="R10:R17" si="0">R11+$R$19</f>
        <v>7.0000000000000009</v>
      </c>
      <c r="S10" s="89"/>
      <c r="T10" s="90"/>
      <c r="U10" s="90"/>
      <c r="V10" s="369"/>
      <c r="W10" s="89"/>
    </row>
    <row r="11" spans="2:26">
      <c r="B11" s="102" t="s">
        <v>104</v>
      </c>
      <c r="E11" s="109"/>
      <c r="F11" s="110" t="str">
        <f>'2.Project Details'!D15</f>
        <v>Pump'id up</v>
      </c>
      <c r="G11" s="110" t="str">
        <f>'2.Project Details'!E15</f>
        <v>Solar +</v>
      </c>
      <c r="H11" s="110" t="str">
        <f>'2.Project Details'!F15</f>
        <v>Windy City</v>
      </c>
      <c r="I11" s="110" t="str">
        <f>'2.Project Details'!G15</f>
        <v>PV Plus</v>
      </c>
      <c r="J11" s="110">
        <f>'2.Project Details'!H15</f>
        <v>0</v>
      </c>
      <c r="K11" s="110">
        <f>'2.Project Details'!I15</f>
        <v>0</v>
      </c>
      <c r="Q11" s="90">
        <v>9</v>
      </c>
      <c r="R11" s="111">
        <f t="shared" si="0"/>
        <v>6.3000000000000007</v>
      </c>
      <c r="S11" s="89"/>
      <c r="U11" s="88"/>
      <c r="V11" s="88"/>
    </row>
    <row r="12" spans="2:26">
      <c r="B12" s="380" t="s">
        <v>137</v>
      </c>
      <c r="E12" s="112" t="s">
        <v>138</v>
      </c>
      <c r="F12" s="113">
        <f>'2.Project Details'!D20</f>
        <v>1000</v>
      </c>
      <c r="G12" s="113">
        <f>'2.Project Details'!E20</f>
        <v>750</v>
      </c>
      <c r="H12" s="113">
        <f>'2.Project Details'!F20</f>
        <v>600</v>
      </c>
      <c r="I12" s="113">
        <f>'2.Project Details'!G20</f>
        <v>500</v>
      </c>
      <c r="J12" s="113">
        <f>'2.Project Details'!H20</f>
        <v>0</v>
      </c>
      <c r="K12" s="113">
        <f>'2.Project Details'!I20</f>
        <v>0</v>
      </c>
      <c r="Q12" s="90">
        <v>8</v>
      </c>
      <c r="R12" s="111">
        <f t="shared" si="0"/>
        <v>5.6000000000000005</v>
      </c>
      <c r="S12" s="89"/>
    </row>
    <row r="13" spans="2:26">
      <c r="B13" s="381"/>
      <c r="C13" s="50"/>
      <c r="D13" s="50"/>
      <c r="E13" s="112" t="s">
        <v>139</v>
      </c>
      <c r="F13" s="113">
        <f>'2.Project Details'!D25</f>
        <v>250</v>
      </c>
      <c r="G13" s="113">
        <f>'2.Project Details'!E25</f>
        <v>325</v>
      </c>
      <c r="H13" s="113">
        <f>'2.Project Details'!F25</f>
        <v>200</v>
      </c>
      <c r="I13" s="113">
        <f>'2.Project Details'!G25</f>
        <v>100</v>
      </c>
      <c r="J13" s="113">
        <f>'2.Project Details'!H25</f>
        <v>0</v>
      </c>
      <c r="K13" s="113">
        <f>'2.Project Details'!I25</f>
        <v>0</v>
      </c>
      <c r="L13" s="49" t="s">
        <v>140</v>
      </c>
      <c r="Q13" s="90">
        <v>7</v>
      </c>
      <c r="R13" s="111">
        <f t="shared" si="0"/>
        <v>4.9000000000000004</v>
      </c>
      <c r="S13" s="89"/>
    </row>
    <row r="14" spans="2:26">
      <c r="B14" s="381"/>
      <c r="C14" s="50"/>
      <c r="D14" s="50"/>
      <c r="E14" s="112" t="s">
        <v>141</v>
      </c>
      <c r="F14" s="113">
        <f>F12-F13</f>
        <v>750</v>
      </c>
      <c r="G14" s="113">
        <f t="shared" ref="G14:K14" si="1">G12-G13</f>
        <v>425</v>
      </c>
      <c r="H14" s="113">
        <f t="shared" si="1"/>
        <v>400</v>
      </c>
      <c r="I14" s="113">
        <f t="shared" si="1"/>
        <v>400</v>
      </c>
      <c r="J14" s="113">
        <f t="shared" si="1"/>
        <v>0</v>
      </c>
      <c r="K14" s="113">
        <f t="shared" si="1"/>
        <v>0</v>
      </c>
      <c r="L14" s="45"/>
      <c r="Q14" s="90">
        <v>6</v>
      </c>
      <c r="R14" s="111">
        <f t="shared" si="0"/>
        <v>4.2</v>
      </c>
      <c r="S14" s="89"/>
    </row>
    <row r="15" spans="2:26">
      <c r="B15" s="381"/>
      <c r="C15" s="50"/>
      <c r="D15" s="50"/>
      <c r="E15" s="112" t="s">
        <v>142</v>
      </c>
      <c r="F15" s="113">
        <f>(((+((('2.Project Details'!D21+'2.Project Details'!D22)*((1+('2.Project Details'!D23/100))^'2.Project Details'!D18)))+(('2.Project Details'!D21+'2.Project Details'!D22)))/2)*'2.Project Details'!D18)/((1+($V$10/100))^'2.Project Details'!D18)</f>
        <v>994.37895839134171</v>
      </c>
      <c r="G15" s="113">
        <f>(((+((('2.Project Details'!E21+'2.Project Details'!E22)*((1+('2.Project Details'!E23/100))^'2.Project Details'!E18)))+(('2.Project Details'!E21+'2.Project Details'!E22)))/2)*'2.Project Details'!E18)/((1+($V$10/100))^'2.Project Details'!E18)</f>
        <v>745.78421879350628</v>
      </c>
      <c r="H15" s="113">
        <f>(((+((('2.Project Details'!F21+'2.Project Details'!F22)*((1+('2.Project Details'!F23/100))^'2.Project Details'!F18)))+(('2.Project Details'!F21+'2.Project Details'!F22)))/2)*'2.Project Details'!F18)/((1+($V$10/100))^'2.Project Details'!F18)</f>
        <v>671.20579691415571</v>
      </c>
      <c r="I15" s="113">
        <f>(((+((('2.Project Details'!G21+'2.Project Details'!G22)*((1+('2.Project Details'!G23/100))^'2.Project Details'!G18)))+(('2.Project Details'!G21+'2.Project Details'!G22)))/2)*'2.Project Details'!G18)/((1+($V$10/100))^'2.Project Details'!G18)</f>
        <v>497.18947919567086</v>
      </c>
      <c r="J15" s="113">
        <f>(((+((('2.Project Details'!H21+'2.Project Details'!H22)*((1+('2.Project Details'!H23/100))^'2.Project Details'!H18)))+(('2.Project Details'!H21+'2.Project Details'!H22)))/2)*'2.Project Details'!H18)/((1+($V$10/100))^'2.Project Details'!H18)</f>
        <v>0</v>
      </c>
      <c r="K15" s="113">
        <f>(((+((('2.Project Details'!I21+'2.Project Details'!I22)*((1+('2.Project Details'!I23/100))^'2.Project Details'!I18)))+(('2.Project Details'!I21+'2.Project Details'!I22)))/2)*'2.Project Details'!I18)/((1+($V$10/100))^'2.Project Details'!I18)</f>
        <v>0</v>
      </c>
      <c r="L15" s="45"/>
      <c r="Q15" s="90">
        <v>5</v>
      </c>
      <c r="R15" s="111">
        <f t="shared" si="0"/>
        <v>3.5</v>
      </c>
      <c r="S15" s="89"/>
    </row>
    <row r="16" spans="2:26">
      <c r="B16" s="381"/>
      <c r="C16" s="50"/>
      <c r="D16" s="50"/>
      <c r="E16" s="112" t="s">
        <v>143</v>
      </c>
      <c r="F16" s="113">
        <f>(((-((('2.Project Details'!D26)*((1+('2.Project Details'!D27/100))^'2.Project Details'!D18)))-(('2.Project Details'!D26)))/2)*'2.Project Details'!D18)/((1+($V$10/100))^'2.Project Details'!D18)</f>
        <v>-1242.9736979891773</v>
      </c>
      <c r="G16" s="113">
        <f>(((-((('2.Project Details'!E26)*((1+('2.Project Details'!E27/100))^'2.Project Details'!E18)))-(('2.Project Details'!E26)))/2)*'2.Project Details'!E18)/((1+($V$10/100))^'2.Project Details'!E18)</f>
        <v>-621.48684899458863</v>
      </c>
      <c r="H16" s="113">
        <f>(((-((('2.Project Details'!F26)*((1+('2.Project Details'!F27/100))^'2.Project Details'!F18)))-(('2.Project Details'!F26)))/2)*'2.Project Details'!F18)/((1+($V$10/100))^'2.Project Details'!F18)</f>
        <v>-870.08158859242394</v>
      </c>
      <c r="I16" s="113">
        <f>(((-((('2.Project Details'!G26)*((1+('2.Project Details'!G27/100))^'2.Project Details'!G18)))-(('2.Project Details'!G26)))/2)*'2.Project Details'!G18)/((1+($V$10/100))^'2.Project Details'!G18)</f>
        <v>-298.31368751740251</v>
      </c>
      <c r="J16" s="113">
        <f>(((-((('2.Project Details'!H26)*((1+('2.Project Details'!H27/100))^'2.Project Details'!H18)))-(('2.Project Details'!H26)))/2)*'2.Project Details'!H18)/((1+($V$10/100))^'2.Project Details'!H18)</f>
        <v>0</v>
      </c>
      <c r="K16" s="113">
        <f>(((-((('2.Project Details'!I26)*((1+('2.Project Details'!I27/100))^'2.Project Details'!I18)))-(('2.Project Details'!I26)))/2)*'2.Project Details'!I18)/((1+($V$10/100))^'2.Project Details'!I18)</f>
        <v>0</v>
      </c>
      <c r="L16" s="45"/>
      <c r="Q16" s="90">
        <v>4</v>
      </c>
      <c r="R16" s="111">
        <f t="shared" si="0"/>
        <v>2.8</v>
      </c>
      <c r="S16" s="89"/>
    </row>
    <row r="17" spans="2:27">
      <c r="B17" s="381"/>
      <c r="C17" s="50"/>
      <c r="D17" s="50"/>
      <c r="E17" s="112" t="s">
        <v>144</v>
      </c>
      <c r="F17" s="113">
        <f>SUM(F14:F16)</f>
        <v>501.40526040216446</v>
      </c>
      <c r="G17" s="113">
        <f t="shared" ref="G17:K17" si="2">SUM(G14:G16)</f>
        <v>549.29736979891754</v>
      </c>
      <c r="H17" s="113">
        <f t="shared" si="2"/>
        <v>201.12420832173166</v>
      </c>
      <c r="I17" s="113">
        <f t="shared" si="2"/>
        <v>598.87579167826834</v>
      </c>
      <c r="J17" s="113">
        <f t="shared" si="2"/>
        <v>0</v>
      </c>
      <c r="K17" s="113">
        <f t="shared" si="2"/>
        <v>0</v>
      </c>
      <c r="L17" s="49" t="s">
        <v>145</v>
      </c>
      <c r="Q17" s="90">
        <v>3</v>
      </c>
      <c r="R17" s="111">
        <f t="shared" si="0"/>
        <v>2.0999999999999996</v>
      </c>
      <c r="S17" s="89"/>
    </row>
    <row r="18" spans="2:27">
      <c r="B18" s="381"/>
      <c r="C18" s="50"/>
      <c r="D18" s="50"/>
      <c r="E18" s="112" t="s">
        <v>146</v>
      </c>
      <c r="F18" s="113">
        <f>F17/'2.Project Details'!D18</f>
        <v>25.070263020108221</v>
      </c>
      <c r="G18" s="113">
        <f>G17/'2.Project Details'!E18</f>
        <v>27.464868489945879</v>
      </c>
      <c r="H18" s="113">
        <f>H17/'2.Project Details'!F18</f>
        <v>10.056210416086582</v>
      </c>
      <c r="I18" s="113">
        <f>I17/'2.Project Details'!G18</f>
        <v>29.943789583913418</v>
      </c>
      <c r="J18" s="113" t="e">
        <f>J17/'2.Project Details'!H18</f>
        <v>#DIV/0!</v>
      </c>
      <c r="K18" s="113" t="e">
        <f>K17/'2.Project Details'!I18</f>
        <v>#DIV/0!</v>
      </c>
      <c r="Q18" s="90">
        <v>2</v>
      </c>
      <c r="R18" s="111">
        <f>R19+$R$19</f>
        <v>1.4</v>
      </c>
      <c r="S18" s="89"/>
    </row>
    <row r="19" spans="2:27">
      <c r="B19" s="381"/>
      <c r="C19" s="50"/>
      <c r="D19" s="50"/>
      <c r="E19" s="112" t="s">
        <v>147</v>
      </c>
      <c r="F19" s="114">
        <f>F18/'2.Project Details'!D17</f>
        <v>0.50140526040216438</v>
      </c>
      <c r="G19" s="114">
        <f>G18/'2.Project Details'!E17</f>
        <v>1.098594739597835</v>
      </c>
      <c r="H19" s="114">
        <f>H18/'2.Project Details'!F17</f>
        <v>0.25140526040216454</v>
      </c>
      <c r="I19" s="114">
        <f>I18/'2.Project Details'!G17</f>
        <v>4.9906315973189033</v>
      </c>
      <c r="J19" s="114" t="e">
        <f>J18/'2.Project Details'!H17</f>
        <v>#DIV/0!</v>
      </c>
      <c r="K19" s="114" t="e">
        <f>K18/'2.Project Details'!I17</f>
        <v>#DIV/0!</v>
      </c>
      <c r="Q19" s="90">
        <v>1</v>
      </c>
      <c r="R19" s="111">
        <v>0.7</v>
      </c>
      <c r="S19" s="89"/>
    </row>
    <row r="20" spans="2:27">
      <c r="B20" s="381"/>
      <c r="C20" s="50"/>
      <c r="D20" s="50"/>
      <c r="E20" s="115" t="s">
        <v>105</v>
      </c>
      <c r="F20" s="116">
        <f t="shared" ref="F20:K20" si="3">IF(F19&lt;=0,0,IF(F19&lt;$R19,$Q19,IF(F19&lt;$R18,$Q18, IF(F19&lt;$R17,$Q17, IF(F19&lt;$R16,$Q16, IF(F19&lt;$R15,$Q15, IF(F19&lt;$R14,$Q14, IF(F19&lt;$R13,$Q13, IF(F19&lt;$R12,$Q12, IF(F19&lt;$R11,$Q11, IF(F19&lt;=$R10,$Q10, IF(F19&gt;$R10,$Q10,))))))))))))</f>
        <v>1</v>
      </c>
      <c r="G20" s="116">
        <f t="shared" si="3"/>
        <v>2</v>
      </c>
      <c r="H20" s="116">
        <f t="shared" si="3"/>
        <v>1</v>
      </c>
      <c r="I20" s="116">
        <f t="shared" si="3"/>
        <v>8</v>
      </c>
      <c r="J20" s="116" t="e">
        <f t="shared" si="3"/>
        <v>#DIV/0!</v>
      </c>
      <c r="K20" s="116" t="e">
        <f t="shared" si="3"/>
        <v>#DIV/0!</v>
      </c>
      <c r="Q20" s="90">
        <v>0</v>
      </c>
      <c r="R20" s="111">
        <v>0</v>
      </c>
      <c r="S20" s="89"/>
    </row>
    <row r="21" spans="2:27">
      <c r="B21" s="381"/>
      <c r="F21" s="117"/>
      <c r="R21" s="88"/>
    </row>
    <row r="22" spans="2:27" ht="30.95" customHeight="1">
      <c r="Q22" s="389" t="s">
        <v>148</v>
      </c>
      <c r="R22" s="390"/>
      <c r="S22" s="391"/>
    </row>
    <row r="23" spans="2:27"/>
    <row r="24" spans="2:27" ht="18">
      <c r="B24" s="101" t="s">
        <v>149</v>
      </c>
      <c r="C24" s="87"/>
      <c r="D24" s="87"/>
      <c r="E24" s="87"/>
      <c r="F24" s="118"/>
      <c r="G24" s="87"/>
      <c r="H24" s="87"/>
      <c r="I24" s="87"/>
      <c r="J24" s="87"/>
      <c r="K24" s="87"/>
      <c r="L24" s="87"/>
      <c r="M24" s="87"/>
      <c r="N24" s="87"/>
      <c r="O24" s="87"/>
      <c r="P24" s="87"/>
      <c r="Q24" s="87"/>
      <c r="R24" s="87"/>
      <c r="S24" s="87"/>
      <c r="T24" s="87"/>
      <c r="U24" s="87"/>
      <c r="V24" s="87"/>
      <c r="W24" s="87"/>
      <c r="X24" s="87"/>
      <c r="Y24" s="87"/>
      <c r="Z24" s="87"/>
    </row>
    <row r="25" spans="2:27" ht="15">
      <c r="B25" s="335" t="str">
        <f>IF('3.Criteria'!D9="No","Not Evaluated","")</f>
        <v/>
      </c>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2:27">
      <c r="Q26" s="102" t="s">
        <v>103</v>
      </c>
      <c r="U26" s="102" t="s">
        <v>150</v>
      </c>
      <c r="X26" s="102" t="s">
        <v>151</v>
      </c>
    </row>
    <row r="27" spans="2:27">
      <c r="I27" s="119"/>
      <c r="J27" s="48"/>
      <c r="K27" s="392"/>
      <c r="L27" s="393"/>
      <c r="M27" s="394"/>
      <c r="N27" s="48"/>
      <c r="Q27" s="88"/>
      <c r="R27" s="88"/>
    </row>
    <row r="28" spans="2:27" ht="38.25">
      <c r="F28" s="120" t="str">
        <f>'2.Project Details'!D13</f>
        <v>Acme Generation</v>
      </c>
      <c r="G28" s="120" t="str">
        <f>'2.Project Details'!E13</f>
        <v>PowerCo</v>
      </c>
      <c r="H28" s="120" t="str">
        <f>'2.Project Details'!F13</f>
        <v>ReGen</v>
      </c>
      <c r="I28" s="120" t="str">
        <f>'2.Project Details'!G13</f>
        <v>ReGen</v>
      </c>
      <c r="J28" s="120">
        <f>'2.Project Details'!H13</f>
        <v>0</v>
      </c>
      <c r="K28" s="120">
        <f>'2.Project Details'!I13</f>
        <v>0</v>
      </c>
      <c r="Q28" s="104" t="s">
        <v>105</v>
      </c>
      <c r="R28" s="105" t="s">
        <v>152</v>
      </c>
      <c r="U28" s="109"/>
      <c r="V28" s="121" t="s">
        <v>153</v>
      </c>
      <c r="X28" s="122" t="s">
        <v>77</v>
      </c>
      <c r="Y28" s="123" t="s">
        <v>13</v>
      </c>
      <c r="Z28" s="123" t="s">
        <v>14</v>
      </c>
    </row>
    <row r="29" spans="2:27">
      <c r="D29" s="124"/>
      <c r="F29" s="120">
        <f>'2.Project Details'!D14</f>
        <v>1</v>
      </c>
      <c r="G29" s="120">
        <f>'2.Project Details'!E14</f>
        <v>2</v>
      </c>
      <c r="H29" s="120">
        <f>'2.Project Details'!F14</f>
        <v>3</v>
      </c>
      <c r="I29" s="120">
        <f>'2.Project Details'!G14</f>
        <v>4</v>
      </c>
      <c r="J29" s="120">
        <f>'2.Project Details'!H14</f>
        <v>0</v>
      </c>
      <c r="K29" s="120">
        <f>'2.Project Details'!I14</f>
        <v>0</v>
      </c>
      <c r="L29" s="124"/>
      <c r="M29" s="125"/>
      <c r="N29" s="124"/>
      <c r="Q29" s="107">
        <v>10</v>
      </c>
      <c r="R29" s="126">
        <v>0.2</v>
      </c>
      <c r="S29" s="89"/>
      <c r="U29" s="127" t="s">
        <v>36</v>
      </c>
      <c r="V29" s="127">
        <v>0.33</v>
      </c>
      <c r="X29" s="128" t="s">
        <v>154</v>
      </c>
      <c r="Y29" s="129">
        <v>1</v>
      </c>
      <c r="Z29" s="129">
        <v>0.5</v>
      </c>
      <c r="AA29" s="89"/>
    </row>
    <row r="30" spans="2:27">
      <c r="B30" s="102" t="s">
        <v>104</v>
      </c>
      <c r="E30" s="109"/>
      <c r="F30" s="130" t="str">
        <f>'2.Project Details'!D15</f>
        <v>Pump'id up</v>
      </c>
      <c r="G30" s="130" t="str">
        <f>'2.Project Details'!E15</f>
        <v>Solar +</v>
      </c>
      <c r="H30" s="130" t="str">
        <f>'2.Project Details'!F15</f>
        <v>Windy City</v>
      </c>
      <c r="I30" s="130" t="str">
        <f>'2.Project Details'!G15</f>
        <v>PV Plus</v>
      </c>
      <c r="J30" s="130">
        <f>'2.Project Details'!H15</f>
        <v>0</v>
      </c>
      <c r="K30" s="130">
        <f>'2.Project Details'!I15</f>
        <v>0</v>
      </c>
      <c r="L30" s="124"/>
      <c r="M30" s="125"/>
      <c r="N30" s="124"/>
      <c r="Q30" s="90">
        <v>9</v>
      </c>
      <c r="R30" s="131">
        <v>0.18</v>
      </c>
      <c r="S30" s="89"/>
      <c r="U30" s="48" t="s">
        <v>35</v>
      </c>
      <c r="V30" s="48">
        <v>0.16</v>
      </c>
      <c r="X30" s="47" t="s">
        <v>155</v>
      </c>
      <c r="Y30" s="129">
        <v>0.25</v>
      </c>
      <c r="Z30" s="129">
        <v>0.1</v>
      </c>
      <c r="AA30" s="89"/>
    </row>
    <row r="31" spans="2:27">
      <c r="B31" s="380" t="s">
        <v>156</v>
      </c>
      <c r="E31" s="132" t="s">
        <v>157</v>
      </c>
      <c r="F31" s="132" t="str">
        <f>'2.Project Details'!D16</f>
        <v>Solar</v>
      </c>
      <c r="G31" s="132" t="str">
        <f>'2.Project Details'!E16</f>
        <v>Solar</v>
      </c>
      <c r="H31" s="132" t="str">
        <f>'2.Project Details'!F16</f>
        <v>Wind</v>
      </c>
      <c r="I31" s="132" t="str">
        <f>'2.Project Details'!G16</f>
        <v>Solar</v>
      </c>
      <c r="J31" s="132">
        <f>'2.Project Details'!H16</f>
        <v>0</v>
      </c>
      <c r="K31" s="132">
        <f>'2.Project Details'!I16</f>
        <v>0</v>
      </c>
      <c r="L31" s="124"/>
      <c r="M31" s="125"/>
      <c r="N31" s="124"/>
      <c r="Q31" s="90">
        <v>8</v>
      </c>
      <c r="R31" s="131">
        <v>0.16</v>
      </c>
      <c r="S31" s="89"/>
      <c r="U31" s="48" t="s">
        <v>158</v>
      </c>
      <c r="V31" s="48">
        <v>0.9</v>
      </c>
      <c r="Y31" s="88"/>
      <c r="Z31" s="88"/>
    </row>
    <row r="32" spans="2:27">
      <c r="B32" s="381"/>
      <c r="E32" s="133" t="s">
        <v>159</v>
      </c>
      <c r="F32" s="133">
        <f>VLOOKUP(F31,$U$29:$V$46,2,FALSE)</f>
        <v>0.16</v>
      </c>
      <c r="G32" s="133">
        <f t="shared" ref="G32:K32" si="4">VLOOKUP(G31,$U$29:$V$46,2,FALSE)</f>
        <v>0.16</v>
      </c>
      <c r="H32" s="133">
        <f t="shared" si="4"/>
        <v>0.33</v>
      </c>
      <c r="I32" s="133">
        <f t="shared" si="4"/>
        <v>0.16</v>
      </c>
      <c r="J32" s="133" t="e">
        <f t="shared" si="4"/>
        <v>#N/A</v>
      </c>
      <c r="K32" s="133" t="e">
        <f t="shared" si="4"/>
        <v>#N/A</v>
      </c>
      <c r="L32" s="124"/>
      <c r="M32" s="125"/>
      <c r="N32" s="124"/>
      <c r="Q32" s="90">
        <v>7</v>
      </c>
      <c r="R32" s="131">
        <v>0.14000000000000001</v>
      </c>
      <c r="S32" s="89"/>
      <c r="U32" s="48" t="s">
        <v>160</v>
      </c>
      <c r="V32" s="48">
        <v>0.9</v>
      </c>
    </row>
    <row r="33" spans="2:26">
      <c r="B33" s="381"/>
      <c r="E33" s="133" t="s">
        <v>161</v>
      </c>
      <c r="F33" s="133">
        <f>'2.Project Details'!D17</f>
        <v>50</v>
      </c>
      <c r="G33" s="133">
        <f>'2.Project Details'!E17</f>
        <v>25</v>
      </c>
      <c r="H33" s="133">
        <f>'2.Project Details'!F17</f>
        <v>40</v>
      </c>
      <c r="I33" s="133">
        <f>'2.Project Details'!G17</f>
        <v>6</v>
      </c>
      <c r="J33" s="133">
        <f>'2.Project Details'!H17</f>
        <v>0</v>
      </c>
      <c r="K33" s="133">
        <f>'2.Project Details'!I17</f>
        <v>0</v>
      </c>
      <c r="L33" s="124" t="s">
        <v>162</v>
      </c>
      <c r="M33" s="125"/>
      <c r="N33" s="124"/>
      <c r="Q33" s="90">
        <v>6</v>
      </c>
      <c r="R33" s="131">
        <v>0.12</v>
      </c>
      <c r="S33" s="89"/>
      <c r="U33" s="48" t="s">
        <v>163</v>
      </c>
      <c r="V33" s="48">
        <v>0.9</v>
      </c>
    </row>
    <row r="34" spans="2:26">
      <c r="B34" s="381"/>
      <c r="D34" s="134"/>
      <c r="E34" s="133" t="s">
        <v>164</v>
      </c>
      <c r="F34" s="135">
        <v>8760</v>
      </c>
      <c r="G34" s="135">
        <v>8760</v>
      </c>
      <c r="H34" s="135">
        <v>8760</v>
      </c>
      <c r="I34" s="135">
        <v>8760</v>
      </c>
      <c r="J34" s="135">
        <v>8760</v>
      </c>
      <c r="K34" s="135">
        <v>8760</v>
      </c>
      <c r="L34" s="124"/>
      <c r="M34" s="125"/>
      <c r="N34" s="124"/>
      <c r="Q34" s="90">
        <v>5</v>
      </c>
      <c r="R34" s="131">
        <v>0.1</v>
      </c>
      <c r="S34" s="89"/>
      <c r="U34" s="48" t="s">
        <v>165</v>
      </c>
      <c r="V34" s="48">
        <v>0.8</v>
      </c>
    </row>
    <row r="35" spans="2:26" ht="15" customHeight="1">
      <c r="B35" s="381"/>
      <c r="E35" s="133" t="s">
        <v>166</v>
      </c>
      <c r="F35" s="135">
        <f>F34*F33*F32</f>
        <v>70080</v>
      </c>
      <c r="G35" s="135">
        <f t="shared" ref="G35:K35" si="5">G34*G33*G32</f>
        <v>35040</v>
      </c>
      <c r="H35" s="135">
        <f t="shared" si="5"/>
        <v>115632</v>
      </c>
      <c r="I35" s="135">
        <f t="shared" si="5"/>
        <v>8409.6</v>
      </c>
      <c r="J35" s="135" t="e">
        <f t="shared" si="5"/>
        <v>#N/A</v>
      </c>
      <c r="K35" s="135" t="e">
        <f t="shared" si="5"/>
        <v>#N/A</v>
      </c>
      <c r="L35" s="124" t="s">
        <v>167</v>
      </c>
      <c r="M35" s="125"/>
      <c r="N35" s="124"/>
      <c r="Q35" s="90">
        <v>4</v>
      </c>
      <c r="R35" s="131">
        <v>0.08</v>
      </c>
      <c r="S35" s="89"/>
      <c r="U35" s="48" t="s">
        <v>168</v>
      </c>
      <c r="V35" s="48">
        <v>0.6</v>
      </c>
    </row>
    <row r="36" spans="2:26" ht="25.5">
      <c r="B36" s="381"/>
      <c r="E36" s="133" t="s">
        <v>169</v>
      </c>
      <c r="F36" s="136">
        <f>85.4*0.277778</f>
        <v>23.722241200000003</v>
      </c>
      <c r="G36" s="136">
        <f t="shared" ref="G36:K36" si="6">85.4*0.277778</f>
        <v>23.722241200000003</v>
      </c>
      <c r="H36" s="136">
        <f t="shared" si="6"/>
        <v>23.722241200000003</v>
      </c>
      <c r="I36" s="136">
        <f t="shared" si="6"/>
        <v>23.722241200000003</v>
      </c>
      <c r="J36" s="136">
        <f t="shared" si="6"/>
        <v>23.722241200000003</v>
      </c>
      <c r="K36" s="136">
        <f t="shared" si="6"/>
        <v>23.722241200000003</v>
      </c>
      <c r="L36" s="124" t="s">
        <v>170</v>
      </c>
      <c r="M36" s="125"/>
      <c r="N36" s="124"/>
      <c r="Q36" s="90">
        <v>3</v>
      </c>
      <c r="R36" s="131">
        <v>0.06</v>
      </c>
      <c r="S36" s="89"/>
      <c r="U36" s="48" t="s">
        <v>171</v>
      </c>
      <c r="V36" s="48">
        <v>0.9</v>
      </c>
    </row>
    <row r="37" spans="2:26">
      <c r="B37" s="381"/>
      <c r="E37" s="133" t="s">
        <v>172</v>
      </c>
      <c r="F37" s="135">
        <f>F36*'2.Project Details'!$D$6*1000</f>
        <v>830278.44200000004</v>
      </c>
      <c r="G37" s="135">
        <f>G36*'2.Project Details'!$D$6*1000</f>
        <v>830278.44200000004</v>
      </c>
      <c r="H37" s="135">
        <f>H36*'2.Project Details'!$D$6*1000</f>
        <v>830278.44200000004</v>
      </c>
      <c r="I37" s="135">
        <f>I36*'2.Project Details'!$D$6*1000</f>
        <v>830278.44200000004</v>
      </c>
      <c r="J37" s="135">
        <f>J36*'2.Project Details'!$D$6*1000</f>
        <v>830278.44200000004</v>
      </c>
      <c r="K37" s="135">
        <f>K36*'2.Project Details'!$D$6*1000</f>
        <v>830278.44200000004</v>
      </c>
      <c r="L37" s="86" t="s">
        <v>167</v>
      </c>
      <c r="M37" s="125"/>
      <c r="N37" s="124"/>
      <c r="Q37" s="90">
        <v>2</v>
      </c>
      <c r="R37" s="131">
        <v>0.04</v>
      </c>
      <c r="S37" s="89"/>
      <c r="U37" s="48" t="s">
        <v>173</v>
      </c>
      <c r="V37" s="48">
        <v>0.9</v>
      </c>
    </row>
    <row r="38" spans="2:26">
      <c r="B38" s="381"/>
      <c r="E38" s="133" t="s">
        <v>174</v>
      </c>
      <c r="F38" s="137">
        <f>F35/F37</f>
        <v>8.4405419260542472E-2</v>
      </c>
      <c r="G38" s="137">
        <f t="shared" ref="G38:K38" si="7">G35/G37</f>
        <v>4.2202709630271236E-2</v>
      </c>
      <c r="H38" s="137">
        <f t="shared" si="7"/>
        <v>0.13926894177989507</v>
      </c>
      <c r="I38" s="137">
        <f t="shared" si="7"/>
        <v>1.0128650311265096E-2</v>
      </c>
      <c r="J38" s="137" t="e">
        <f t="shared" si="7"/>
        <v>#N/A</v>
      </c>
      <c r="K38" s="137" t="e">
        <f t="shared" si="7"/>
        <v>#N/A</v>
      </c>
      <c r="L38" s="124"/>
      <c r="M38" s="125"/>
      <c r="N38" s="124"/>
      <c r="Q38" s="90">
        <v>1</v>
      </c>
      <c r="R38" s="131">
        <v>0.02</v>
      </c>
      <c r="S38" s="89"/>
      <c r="U38" s="48" t="s">
        <v>175</v>
      </c>
      <c r="V38" s="48">
        <v>0.9</v>
      </c>
    </row>
    <row r="39" spans="2:26">
      <c r="B39" s="381"/>
      <c r="E39" s="133" t="s">
        <v>176</v>
      </c>
      <c r="F39" s="138">
        <f>IF('2.Project Details'!D34="Yes",$Y$29,$Z$29)</f>
        <v>1</v>
      </c>
      <c r="G39" s="138">
        <f>IF('2.Project Details'!E34="Yes",$Y$29,$Z$29)</f>
        <v>0.5</v>
      </c>
      <c r="H39" s="138">
        <f>IF('2.Project Details'!F34="Yes",$Y$29,$Z$29)</f>
        <v>0.5</v>
      </c>
      <c r="I39" s="138">
        <f>IF('2.Project Details'!G34="Yes",$Y$29,$Z$29)</f>
        <v>0.5</v>
      </c>
      <c r="J39" s="138">
        <f>IF('2.Project Details'!H34="Yes",$Y$29,$Z$29)</f>
        <v>0.5</v>
      </c>
      <c r="K39" s="138">
        <f>IF('2.Project Details'!I34="Yes",$Y$29,$Z$29)</f>
        <v>0.5</v>
      </c>
      <c r="L39" s="124"/>
      <c r="M39" s="125"/>
      <c r="N39" s="124"/>
      <c r="Q39" s="90">
        <v>0</v>
      </c>
      <c r="R39" s="131">
        <v>0</v>
      </c>
      <c r="S39" s="89"/>
      <c r="U39" s="48" t="s">
        <v>177</v>
      </c>
      <c r="V39" s="48">
        <v>0.4</v>
      </c>
    </row>
    <row r="40" spans="2:26">
      <c r="B40" s="381"/>
      <c r="E40" s="133" t="s">
        <v>178</v>
      </c>
      <c r="F40" s="139">
        <f>IF('2.Project Details'!D35="Yes",$Y$30,$Z$30)</f>
        <v>0.25</v>
      </c>
      <c r="G40" s="139">
        <f>IF('2.Project Details'!E35="Yes",$Y$30,$Z$30)</f>
        <v>0.25</v>
      </c>
      <c r="H40" s="139">
        <f>IF('2.Project Details'!F35="Yes",$Y$30,$Z$30)</f>
        <v>0.25</v>
      </c>
      <c r="I40" s="139">
        <f>IF('2.Project Details'!G35="Yes",$Y$30,$Z$30)</f>
        <v>0.25</v>
      </c>
      <c r="J40" s="139">
        <f>IF('2.Project Details'!H35="Yes",$Y$30,$Z$30)</f>
        <v>0.1</v>
      </c>
      <c r="K40" s="139">
        <f>IF('2.Project Details'!I35="Yes",$Y$30,$Z$30)</f>
        <v>0.1</v>
      </c>
      <c r="L40" s="124"/>
      <c r="M40" s="125"/>
      <c r="N40" s="124"/>
      <c r="R40" s="88"/>
      <c r="U40" s="48" t="s">
        <v>179</v>
      </c>
      <c r="V40" s="48">
        <v>0.6</v>
      </c>
    </row>
    <row r="41" spans="2:26">
      <c r="E41" s="123" t="s">
        <v>180</v>
      </c>
      <c r="F41" s="140">
        <f>IF('2.Project Details'!D35="Yes", '5.Scores-Automatic'!F39,'5.Scores-Automatic'!F40)</f>
        <v>1</v>
      </c>
      <c r="G41" s="140">
        <f>IF('2.Project Details'!E35="Yes", '5.Scores-Automatic'!G39,'5.Scores-Automatic'!G40)</f>
        <v>0.5</v>
      </c>
      <c r="H41" s="140">
        <f>IF('2.Project Details'!F35="Yes", '5.Scores-Automatic'!H39,'5.Scores-Automatic'!H40)</f>
        <v>0.5</v>
      </c>
      <c r="I41" s="140">
        <f>IF('2.Project Details'!G35="Yes", '5.Scores-Automatic'!I39,'5.Scores-Automatic'!I40)</f>
        <v>0.5</v>
      </c>
      <c r="J41" s="140">
        <f>IF('2.Project Details'!H35="Yes", '5.Scores-Automatic'!J39,'5.Scores-Automatic'!J40)</f>
        <v>0.1</v>
      </c>
      <c r="K41" s="140">
        <f>IF('2.Project Details'!I35="Yes", '5.Scores-Automatic'!K39,'5.Scores-Automatic'!K40)</f>
        <v>0.1</v>
      </c>
      <c r="L41" s="124"/>
      <c r="M41" s="125"/>
      <c r="N41" s="124"/>
      <c r="Q41" s="389"/>
      <c r="R41" s="390"/>
      <c r="S41" s="391"/>
      <c r="U41" s="48" t="s">
        <v>181</v>
      </c>
      <c r="V41" s="48">
        <v>0.6</v>
      </c>
    </row>
    <row r="42" spans="2:26">
      <c r="E42" s="122" t="s">
        <v>182</v>
      </c>
      <c r="F42" s="141">
        <f>F38*F41</f>
        <v>8.4405419260542472E-2</v>
      </c>
      <c r="G42" s="141">
        <f t="shared" ref="G42:K42" si="8">G38*G41</f>
        <v>2.1101354815135618E-2</v>
      </c>
      <c r="H42" s="141">
        <f t="shared" si="8"/>
        <v>6.9634470889947536E-2</v>
      </c>
      <c r="I42" s="141">
        <f t="shared" si="8"/>
        <v>5.0643251556325482E-3</v>
      </c>
      <c r="J42" s="141" t="e">
        <f t="shared" si="8"/>
        <v>#N/A</v>
      </c>
      <c r="K42" s="141" t="e">
        <f t="shared" si="8"/>
        <v>#N/A</v>
      </c>
      <c r="L42" s="124"/>
      <c r="M42" s="125"/>
      <c r="N42" s="124"/>
      <c r="U42" s="44" t="s">
        <v>183</v>
      </c>
      <c r="V42" s="44">
        <v>0.7</v>
      </c>
    </row>
    <row r="43" spans="2:26">
      <c r="E43" s="142" t="s">
        <v>105</v>
      </c>
      <c r="F43" s="116">
        <f t="shared" ref="F43:K43" si="9">IF(F42&lt;=0,0,IF(F42&lt;$R38,$Q38,IF(F42&lt;$R37,$Q37, IF(F42&lt;$R36,$Q36, IF(F42&lt;$R35,$Q35, IF(F42&lt;$R34,$Q34, IF(F42&lt;$R33,$Q33, IF(F42&lt;$R32,$Q32, IF(F42&lt;$R31,$Q31, IF(F42&lt;$R30,$Q30, IF(F42&lt;=$R29,$Q29, IF(F42&gt;$R29,$Q29,))))))))))))</f>
        <v>5</v>
      </c>
      <c r="G43" s="116">
        <f t="shared" si="9"/>
        <v>2</v>
      </c>
      <c r="H43" s="116">
        <f t="shared" si="9"/>
        <v>4</v>
      </c>
      <c r="I43" s="116">
        <f t="shared" si="9"/>
        <v>1</v>
      </c>
      <c r="J43" s="116" t="e">
        <f t="shared" si="9"/>
        <v>#N/A</v>
      </c>
      <c r="K43" s="116" t="e">
        <f t="shared" si="9"/>
        <v>#N/A</v>
      </c>
      <c r="L43" s="124"/>
      <c r="M43" s="125"/>
      <c r="N43" s="124"/>
      <c r="U43" s="48" t="s">
        <v>183</v>
      </c>
      <c r="V43" s="48">
        <v>0.7</v>
      </c>
    </row>
    <row r="44" spans="2:26">
      <c r="H44" s="48"/>
      <c r="I44" s="48"/>
      <c r="J44" s="124"/>
      <c r="K44" s="124"/>
      <c r="L44" s="124"/>
      <c r="M44" s="125"/>
      <c r="N44" s="124"/>
      <c r="U44" s="48" t="s">
        <v>184</v>
      </c>
      <c r="V44" s="48">
        <v>0.8</v>
      </c>
    </row>
    <row r="45" spans="2:26">
      <c r="I45" s="48"/>
      <c r="J45" s="124"/>
      <c r="K45" s="124"/>
      <c r="L45" s="124"/>
      <c r="M45" s="125"/>
      <c r="N45" s="124"/>
      <c r="U45" s="48" t="s">
        <v>185</v>
      </c>
      <c r="V45" s="48">
        <v>0.9</v>
      </c>
    </row>
    <row r="46" spans="2:26">
      <c r="I46" s="48"/>
      <c r="J46" s="124"/>
      <c r="K46" s="124"/>
      <c r="L46" s="124"/>
      <c r="M46" s="125"/>
      <c r="N46" s="124"/>
      <c r="U46" s="48" t="s">
        <v>186</v>
      </c>
      <c r="V46" s="48">
        <v>0.9</v>
      </c>
    </row>
    <row r="47" spans="2:26"/>
    <row r="48" spans="2:26" ht="18">
      <c r="B48" s="101" t="s">
        <v>187</v>
      </c>
      <c r="C48" s="87"/>
      <c r="D48" s="87"/>
      <c r="E48" s="87"/>
      <c r="F48" s="118"/>
      <c r="G48" s="87"/>
      <c r="H48" s="87"/>
      <c r="I48" s="87"/>
      <c r="J48" s="87"/>
      <c r="K48" s="87"/>
      <c r="L48" s="87"/>
      <c r="M48" s="87"/>
      <c r="N48" s="87"/>
      <c r="O48" s="87"/>
      <c r="P48" s="87"/>
      <c r="Q48" s="87"/>
      <c r="R48" s="87"/>
      <c r="S48" s="87"/>
      <c r="T48" s="87"/>
      <c r="U48" s="87"/>
      <c r="V48" s="87"/>
      <c r="W48" s="87"/>
      <c r="X48" s="87"/>
      <c r="Y48" s="87"/>
      <c r="Z48" s="87"/>
    </row>
    <row r="49" spans="2:23" ht="15">
      <c r="B49" s="335" t="str">
        <f>IF('3.Criteria'!D10="No","Not Evaluated","")</f>
        <v/>
      </c>
    </row>
    <row r="50" spans="2:23">
      <c r="Q50" s="102" t="s">
        <v>103</v>
      </c>
      <c r="U50" s="102" t="s">
        <v>188</v>
      </c>
    </row>
    <row r="51" spans="2:23">
      <c r="I51" s="119"/>
      <c r="J51" s="48"/>
      <c r="K51" s="392"/>
      <c r="L51" s="393"/>
      <c r="M51" s="394"/>
      <c r="N51" s="48"/>
      <c r="Q51" s="88"/>
      <c r="R51" s="88"/>
    </row>
    <row r="52" spans="2:23" ht="36.950000000000003" customHeight="1">
      <c r="F52" s="120" t="str">
        <f>'2.Project Details'!D13</f>
        <v>Acme Generation</v>
      </c>
      <c r="G52" s="120" t="str">
        <f>'2.Project Details'!E13</f>
        <v>PowerCo</v>
      </c>
      <c r="H52" s="120" t="str">
        <f>'2.Project Details'!F13</f>
        <v>ReGen</v>
      </c>
      <c r="I52" s="120" t="str">
        <f>'2.Project Details'!G13</f>
        <v>ReGen</v>
      </c>
      <c r="J52" s="120">
        <f>'2.Project Details'!H13</f>
        <v>0</v>
      </c>
      <c r="K52" s="120">
        <f>'2.Project Details'!I13</f>
        <v>0</v>
      </c>
      <c r="Q52" s="104" t="s">
        <v>105</v>
      </c>
      <c r="R52" s="105" t="s">
        <v>189</v>
      </c>
      <c r="U52" s="109"/>
      <c r="V52" s="121" t="s">
        <v>190</v>
      </c>
    </row>
    <row r="53" spans="2:23">
      <c r="F53" s="120">
        <f>'2.Project Details'!D14</f>
        <v>1</v>
      </c>
      <c r="G53" s="120">
        <f>'2.Project Details'!E14</f>
        <v>2</v>
      </c>
      <c r="H53" s="120">
        <f>'2.Project Details'!F14</f>
        <v>3</v>
      </c>
      <c r="I53" s="120">
        <f>'2.Project Details'!G14</f>
        <v>4</v>
      </c>
      <c r="J53" s="120">
        <f>'2.Project Details'!H14</f>
        <v>0</v>
      </c>
      <c r="K53" s="120">
        <f>'2.Project Details'!I14</f>
        <v>0</v>
      </c>
      <c r="L53" s="124"/>
      <c r="M53" s="125"/>
      <c r="N53" s="124"/>
      <c r="Q53" s="107">
        <v>10</v>
      </c>
      <c r="R53" s="143">
        <f t="shared" ref="R53:R60" si="10">R54+$R$62</f>
        <v>-10000</v>
      </c>
      <c r="S53" s="89"/>
      <c r="U53" s="127" t="s">
        <v>36</v>
      </c>
      <c r="V53" s="144">
        <v>0</v>
      </c>
    </row>
    <row r="54" spans="2:23">
      <c r="B54" s="102" t="s">
        <v>104</v>
      </c>
      <c r="E54" s="109"/>
      <c r="F54" s="130" t="str">
        <f>'2.Project Details'!D15</f>
        <v>Pump'id up</v>
      </c>
      <c r="G54" s="130" t="str">
        <f>'2.Project Details'!E15</f>
        <v>Solar +</v>
      </c>
      <c r="H54" s="130" t="str">
        <f>'2.Project Details'!F15</f>
        <v>Windy City</v>
      </c>
      <c r="I54" s="130" t="str">
        <f>'2.Project Details'!G15</f>
        <v>PV Plus</v>
      </c>
      <c r="J54" s="130">
        <f>'2.Project Details'!H15</f>
        <v>0</v>
      </c>
      <c r="K54" s="130">
        <f>'2.Project Details'!I15</f>
        <v>0</v>
      </c>
      <c r="L54" s="124"/>
      <c r="M54" s="125"/>
      <c r="N54" s="124"/>
      <c r="Q54" s="90">
        <v>9</v>
      </c>
      <c r="R54" s="143">
        <f t="shared" si="10"/>
        <v>-9000</v>
      </c>
      <c r="S54" s="89"/>
      <c r="U54" s="145" t="s">
        <v>35</v>
      </c>
      <c r="V54" s="146">
        <v>0</v>
      </c>
      <c r="W54" s="89"/>
    </row>
    <row r="55" spans="2:23">
      <c r="B55" s="380" t="s">
        <v>191</v>
      </c>
      <c r="E55" s="132" t="s">
        <v>157</v>
      </c>
      <c r="F55" s="132" t="str">
        <f>F31</f>
        <v>Solar</v>
      </c>
      <c r="G55" s="132" t="str">
        <f t="shared" ref="G55:K55" si="11">G31</f>
        <v>Solar</v>
      </c>
      <c r="H55" s="132" t="str">
        <f t="shared" si="11"/>
        <v>Wind</v>
      </c>
      <c r="I55" s="132" t="str">
        <f t="shared" si="11"/>
        <v>Solar</v>
      </c>
      <c r="J55" s="132">
        <f t="shared" si="11"/>
        <v>0</v>
      </c>
      <c r="K55" s="132">
        <f t="shared" si="11"/>
        <v>0</v>
      </c>
      <c r="L55" s="124"/>
      <c r="M55" s="125"/>
      <c r="N55" s="124"/>
      <c r="Q55" s="90">
        <v>8</v>
      </c>
      <c r="R55" s="143">
        <f t="shared" si="10"/>
        <v>-8000</v>
      </c>
      <c r="S55" s="89"/>
      <c r="U55" s="145" t="s">
        <v>158</v>
      </c>
      <c r="V55" s="147">
        <v>0.60599999999999998</v>
      </c>
      <c r="W55" s="89"/>
    </row>
    <row r="56" spans="2:23">
      <c r="B56" s="381"/>
      <c r="E56" s="133" t="s">
        <v>159</v>
      </c>
      <c r="F56" s="133">
        <f>VLOOKUP(F55,$U$29:$V$46,2,FALSE)</f>
        <v>0.16</v>
      </c>
      <c r="G56" s="133">
        <f t="shared" ref="G56:K56" si="12">VLOOKUP(G55,$U$29:$V$46,2,FALSE)</f>
        <v>0.16</v>
      </c>
      <c r="H56" s="133">
        <f t="shared" si="12"/>
        <v>0.33</v>
      </c>
      <c r="I56" s="133">
        <f t="shared" si="12"/>
        <v>0.16</v>
      </c>
      <c r="J56" s="133" t="e">
        <f t="shared" si="12"/>
        <v>#N/A</v>
      </c>
      <c r="K56" s="133" t="e">
        <f t="shared" si="12"/>
        <v>#N/A</v>
      </c>
      <c r="L56" s="124"/>
      <c r="M56" s="125"/>
      <c r="N56" s="124"/>
      <c r="Q56" s="90">
        <v>7</v>
      </c>
      <c r="R56" s="143">
        <f t="shared" si="10"/>
        <v>-7000</v>
      </c>
      <c r="S56" s="89"/>
      <c r="U56" s="145" t="s">
        <v>160</v>
      </c>
      <c r="V56" s="147">
        <v>0.67</v>
      </c>
      <c r="W56" s="89"/>
    </row>
    <row r="57" spans="2:23" ht="38.25">
      <c r="B57" s="381"/>
      <c r="E57" s="133" t="s">
        <v>161</v>
      </c>
      <c r="F57" s="133">
        <f>F33</f>
        <v>50</v>
      </c>
      <c r="G57" s="133">
        <f t="shared" ref="G57:K57" si="13">G33</f>
        <v>25</v>
      </c>
      <c r="H57" s="133">
        <f t="shared" si="13"/>
        <v>40</v>
      </c>
      <c r="I57" s="133">
        <f t="shared" si="13"/>
        <v>6</v>
      </c>
      <c r="J57" s="133">
        <f t="shared" si="13"/>
        <v>0</v>
      </c>
      <c r="K57" s="133">
        <f t="shared" si="13"/>
        <v>0</v>
      </c>
      <c r="L57" s="124" t="s">
        <v>162</v>
      </c>
      <c r="M57" s="125"/>
      <c r="N57" s="124"/>
      <c r="Q57" s="90">
        <v>6</v>
      </c>
      <c r="R57" s="143">
        <f t="shared" si="10"/>
        <v>-6000</v>
      </c>
      <c r="S57" s="89"/>
      <c r="U57" s="145" t="s">
        <v>163</v>
      </c>
      <c r="V57" s="147">
        <v>1.9279999999999999</v>
      </c>
      <c r="W57" s="89" t="s">
        <v>192</v>
      </c>
    </row>
    <row r="58" spans="2:23">
      <c r="B58" s="381"/>
      <c r="E58" s="133" t="s">
        <v>164</v>
      </c>
      <c r="F58" s="135">
        <v>8760</v>
      </c>
      <c r="G58" s="135">
        <v>8760</v>
      </c>
      <c r="H58" s="135">
        <v>8760</v>
      </c>
      <c r="I58" s="135">
        <v>8760</v>
      </c>
      <c r="J58" s="135">
        <v>8760</v>
      </c>
      <c r="K58" s="135">
        <v>8760</v>
      </c>
      <c r="L58" s="124"/>
      <c r="M58" s="125"/>
      <c r="N58" s="124"/>
      <c r="Q58" s="90">
        <v>5</v>
      </c>
      <c r="R58" s="143">
        <f t="shared" si="10"/>
        <v>-5000</v>
      </c>
      <c r="S58" s="89"/>
      <c r="U58" s="145" t="s">
        <v>165</v>
      </c>
      <c r="V58" s="146"/>
      <c r="W58" s="89"/>
    </row>
    <row r="59" spans="2:23">
      <c r="B59" s="381"/>
      <c r="E59" s="133" t="s">
        <v>166</v>
      </c>
      <c r="F59" s="135">
        <f>F58*F57*F56</f>
        <v>70080</v>
      </c>
      <c r="G59" s="135">
        <f t="shared" ref="G59" si="14">G58*G57*G56</f>
        <v>35040</v>
      </c>
      <c r="H59" s="135">
        <f t="shared" ref="H59" si="15">H58*H57*H56</f>
        <v>115632</v>
      </c>
      <c r="I59" s="135">
        <f t="shared" ref="I59" si="16">I58*I57*I56</f>
        <v>8409.6</v>
      </c>
      <c r="J59" s="135" t="e">
        <f t="shared" ref="J59" si="17">J58*J57*J56</f>
        <v>#N/A</v>
      </c>
      <c r="K59" s="135" t="e">
        <f t="shared" ref="K59" si="18">K58*K57*K56</f>
        <v>#N/A</v>
      </c>
      <c r="L59" s="124" t="s">
        <v>167</v>
      </c>
      <c r="M59" s="125"/>
      <c r="N59" s="124"/>
      <c r="Q59" s="90">
        <v>4</v>
      </c>
      <c r="R59" s="143">
        <f t="shared" si="10"/>
        <v>-4000</v>
      </c>
      <c r="S59" s="89"/>
      <c r="U59" s="145" t="s">
        <v>168</v>
      </c>
      <c r="V59" s="146">
        <v>0</v>
      </c>
      <c r="W59" s="89"/>
    </row>
    <row r="60" spans="2:23" ht="25.5">
      <c r="B60" s="381"/>
      <c r="E60" s="133" t="s">
        <v>193</v>
      </c>
      <c r="F60" s="135">
        <f>VLOOKUP(F55,$U$53:$V$69,2,FALSE)</f>
        <v>0</v>
      </c>
      <c r="G60" s="135">
        <f t="shared" ref="G60:K60" si="19">VLOOKUP(G55,$U$53:$V$69,2,FALSE)</f>
        <v>0</v>
      </c>
      <c r="H60" s="135">
        <f t="shared" si="19"/>
        <v>0</v>
      </c>
      <c r="I60" s="135">
        <f t="shared" si="19"/>
        <v>0</v>
      </c>
      <c r="J60" s="135" t="e">
        <f t="shared" si="19"/>
        <v>#N/A</v>
      </c>
      <c r="K60" s="135" t="e">
        <f t="shared" si="19"/>
        <v>#N/A</v>
      </c>
      <c r="L60" s="124" t="s">
        <v>194</v>
      </c>
      <c r="M60" s="125"/>
      <c r="N60" s="124"/>
      <c r="Q60" s="90">
        <v>3</v>
      </c>
      <c r="R60" s="143">
        <f t="shared" si="10"/>
        <v>-3000</v>
      </c>
      <c r="S60" s="89"/>
      <c r="U60" s="48" t="s">
        <v>171</v>
      </c>
      <c r="V60" s="127">
        <v>0</v>
      </c>
    </row>
    <row r="61" spans="2:23">
      <c r="B61" s="381"/>
      <c r="E61" s="133" t="s">
        <v>195</v>
      </c>
      <c r="F61" s="135">
        <f>F60*F59</f>
        <v>0</v>
      </c>
      <c r="G61" s="135">
        <f t="shared" ref="G61:K61" si="20">G60*G59</f>
        <v>0</v>
      </c>
      <c r="H61" s="135">
        <f t="shared" si="20"/>
        <v>0</v>
      </c>
      <c r="I61" s="135">
        <f t="shared" si="20"/>
        <v>0</v>
      </c>
      <c r="J61" s="135" t="e">
        <f t="shared" si="20"/>
        <v>#N/A</v>
      </c>
      <c r="K61" s="135" t="e">
        <f t="shared" si="20"/>
        <v>#N/A</v>
      </c>
      <c r="L61" s="124" t="s">
        <v>196</v>
      </c>
      <c r="M61" s="125"/>
      <c r="N61" s="124"/>
      <c r="Q61" s="90">
        <v>2</v>
      </c>
      <c r="R61" s="143">
        <f>R62+$R$62</f>
        <v>-2000</v>
      </c>
      <c r="S61" s="89"/>
      <c r="U61" s="48" t="s">
        <v>173</v>
      </c>
      <c r="V61" s="48">
        <v>0</v>
      </c>
    </row>
    <row r="62" spans="2:23" ht="25.5">
      <c r="B62" s="381"/>
      <c r="E62" s="133" t="s">
        <v>197</v>
      </c>
      <c r="F62" s="133">
        <v>0.22</v>
      </c>
      <c r="G62" s="133">
        <v>0.22</v>
      </c>
      <c r="H62" s="133">
        <v>0.22</v>
      </c>
      <c r="I62" s="133">
        <v>0.22</v>
      </c>
      <c r="J62" s="133">
        <v>0.22</v>
      </c>
      <c r="K62" s="133">
        <v>0.22</v>
      </c>
      <c r="L62" s="124" t="s">
        <v>194</v>
      </c>
      <c r="M62" s="125"/>
      <c r="N62" s="124"/>
      <c r="Q62" s="90">
        <v>1</v>
      </c>
      <c r="R62" s="148">
        <v>-1000</v>
      </c>
      <c r="S62" s="89"/>
      <c r="U62" s="48" t="s">
        <v>175</v>
      </c>
      <c r="V62" s="38">
        <v>1.675</v>
      </c>
    </row>
    <row r="63" spans="2:23">
      <c r="B63" s="381"/>
      <c r="E63" s="133" t="s">
        <v>198</v>
      </c>
      <c r="F63" s="149">
        <f t="shared" ref="F63:K63" si="21">F62*F59</f>
        <v>15417.6</v>
      </c>
      <c r="G63" s="149">
        <f t="shared" si="21"/>
        <v>7708.8</v>
      </c>
      <c r="H63" s="149">
        <f t="shared" si="21"/>
        <v>25439.040000000001</v>
      </c>
      <c r="I63" s="149">
        <f t="shared" si="21"/>
        <v>1850.1120000000001</v>
      </c>
      <c r="J63" s="149" t="e">
        <f t="shared" si="21"/>
        <v>#N/A</v>
      </c>
      <c r="K63" s="149" t="e">
        <f t="shared" si="21"/>
        <v>#N/A</v>
      </c>
      <c r="L63" s="124" t="s">
        <v>196</v>
      </c>
      <c r="M63" s="125"/>
      <c r="N63" s="124"/>
      <c r="Q63" s="90">
        <v>0</v>
      </c>
      <c r="R63" s="148">
        <v>0</v>
      </c>
      <c r="S63" s="89"/>
      <c r="U63" s="48" t="s">
        <v>177</v>
      </c>
      <c r="V63" s="48">
        <v>0</v>
      </c>
    </row>
    <row r="64" spans="2:23">
      <c r="B64" s="381"/>
      <c r="E64" s="133" t="s">
        <v>199</v>
      </c>
      <c r="F64" s="149">
        <f>F61-F63</f>
        <v>-15417.6</v>
      </c>
      <c r="G64" s="149">
        <f t="shared" ref="G64:K64" si="22">G61-G63</f>
        <v>-7708.8</v>
      </c>
      <c r="H64" s="149">
        <f t="shared" si="22"/>
        <v>-25439.040000000001</v>
      </c>
      <c r="I64" s="149">
        <f t="shared" si="22"/>
        <v>-1850.1120000000001</v>
      </c>
      <c r="J64" s="149" t="e">
        <f t="shared" si="22"/>
        <v>#N/A</v>
      </c>
      <c r="K64" s="149" t="e">
        <f t="shared" si="22"/>
        <v>#N/A</v>
      </c>
      <c r="L64" s="124" t="s">
        <v>196</v>
      </c>
      <c r="M64" s="125"/>
      <c r="N64" s="124"/>
      <c r="R64" s="88"/>
      <c r="U64" s="48" t="s">
        <v>179</v>
      </c>
      <c r="V64" s="48">
        <v>0</v>
      </c>
    </row>
    <row r="65" spans="5:26">
      <c r="E65" s="142" t="s">
        <v>105</v>
      </c>
      <c r="F65" s="116">
        <f>IF(F64&gt;=0,0,IF(F64&gt;=$R63,$Q63,IF(F64&gt;=$R62,$Q62,IF(F64&gt;=$R61,$Q61,IF(F64&gt;=$R60,$Q60,IF(F64&gt;=$R59,$Q59,IF(F64&gt;=$R58,$Q58,IF(F64&gt;=$R57,$Q57,IF(F64&gt;=$R56,$Q56,IF(F64&gt;=$R55,$Q55,IF(F64&gt;=$R54,$Q54,IF(F64&gt;=$R53,$Q53,IF(F64&lt;=$R53,$Q53)))))))))))))</f>
        <v>10</v>
      </c>
      <c r="G65" s="116">
        <f t="shared" ref="G65:K65" si="23">IF(G64&gt;=0,0,IF(G64&gt;=$R63,$Q63,IF(G64&gt;=$R62,$Q62,IF(G64&gt;=$R61,$Q61,IF(G64&gt;=$R60,$Q60,IF(G64&gt;=$R59,$Q59,IF(G64&gt;=$R58,$Q58,IF(G64&gt;=$R57,$Q57,IF(G64&gt;=$R56,$Q56,IF(G64&gt;=$R55,$Q55,IF(G64&gt;=$R54,$Q54,IF(G64&gt;=$R53,$Q53,IF(G64&lt;=$R53,$Q53)))))))))))))</f>
        <v>8</v>
      </c>
      <c r="H65" s="116">
        <f t="shared" si="23"/>
        <v>10</v>
      </c>
      <c r="I65" s="116">
        <f t="shared" si="23"/>
        <v>2</v>
      </c>
      <c r="J65" s="116" t="e">
        <f t="shared" si="23"/>
        <v>#N/A</v>
      </c>
      <c r="K65" s="116" t="e">
        <f t="shared" si="23"/>
        <v>#N/A</v>
      </c>
      <c r="L65" s="124"/>
      <c r="M65" s="125"/>
      <c r="N65" s="124"/>
      <c r="Q65" s="389"/>
      <c r="R65" s="390"/>
      <c r="S65" s="391"/>
      <c r="U65" s="48" t="s">
        <v>181</v>
      </c>
      <c r="V65" s="48">
        <v>0</v>
      </c>
    </row>
    <row r="66" spans="5:26">
      <c r="H66" s="48"/>
      <c r="I66" s="48"/>
      <c r="J66" s="124"/>
      <c r="K66" s="124"/>
      <c r="M66" s="125"/>
      <c r="N66" s="124"/>
      <c r="U66" s="44" t="s">
        <v>183</v>
      </c>
      <c r="V66" s="48">
        <v>0</v>
      </c>
    </row>
    <row r="67" spans="5:26">
      <c r="I67" s="48"/>
      <c r="J67" s="124"/>
      <c r="K67" s="124"/>
      <c r="L67" s="124"/>
      <c r="M67" s="125"/>
      <c r="N67" s="124"/>
      <c r="U67" s="48" t="s">
        <v>183</v>
      </c>
      <c r="V67" s="44">
        <v>0</v>
      </c>
    </row>
    <row r="68" spans="5:26">
      <c r="L68" s="124"/>
      <c r="M68" s="125"/>
      <c r="N68" s="124"/>
      <c r="U68" s="48" t="s">
        <v>184</v>
      </c>
      <c r="V68" s="48">
        <v>0</v>
      </c>
    </row>
    <row r="69" spans="5:26">
      <c r="L69" s="124"/>
      <c r="M69" s="125"/>
      <c r="N69" s="124"/>
      <c r="U69" s="48" t="s">
        <v>185</v>
      </c>
      <c r="V69" s="38">
        <v>42.868000000000002</v>
      </c>
    </row>
    <row r="70" spans="5:26">
      <c r="L70" s="124"/>
      <c r="M70" s="125"/>
      <c r="N70" s="124"/>
      <c r="U70" s="48"/>
      <c r="V70" s="48"/>
      <c r="Y70" s="91"/>
    </row>
    <row r="71" spans="5:26" ht="24.95" customHeight="1">
      <c r="L71" s="124"/>
      <c r="V71" s="48"/>
      <c r="X71" s="90"/>
      <c r="Y71" s="39" t="s">
        <v>200</v>
      </c>
      <c r="Z71" s="89"/>
    </row>
    <row r="72" spans="5:26" hidden="1">
      <c r="L72" s="124"/>
      <c r="Y72" s="88"/>
    </row>
    <row r="73" spans="5:26" hidden="1">
      <c r="L73" s="124"/>
    </row>
    <row r="74" spans="5:26" hidden="1">
      <c r="L74" s="124"/>
    </row>
  </sheetData>
  <mergeCells count="8">
    <mergeCell ref="B31:B40"/>
    <mergeCell ref="B55:B64"/>
    <mergeCell ref="B12:B21"/>
    <mergeCell ref="Q65:S65"/>
    <mergeCell ref="Q22:S22"/>
    <mergeCell ref="K27:M27"/>
    <mergeCell ref="Q41:S41"/>
    <mergeCell ref="K51:M51"/>
  </mergeCells>
  <conditionalFormatting sqref="B5:Z5">
    <cfRule type="expression" dxfId="27" priority="4">
      <formula>$B$6="Not Evaluated"</formula>
    </cfRule>
  </conditionalFormatting>
  <conditionalFormatting sqref="B7:Z9 B10:T10 V10:Z10 B11:Z22">
    <cfRule type="expression" dxfId="26" priority="3">
      <formula>$B$6="Not Evaluated"</formula>
    </cfRule>
  </conditionalFormatting>
  <conditionalFormatting sqref="B24:Z24">
    <cfRule type="expression" dxfId="25" priority="6">
      <formula>$B$25="Not Evaluated"</formula>
    </cfRule>
  </conditionalFormatting>
  <conditionalFormatting sqref="B26:Z46">
    <cfRule type="expression" dxfId="24" priority="5">
      <formula>$B$25="Not Evaluated"</formula>
    </cfRule>
  </conditionalFormatting>
  <conditionalFormatting sqref="B48:Z48">
    <cfRule type="expression" dxfId="23" priority="2">
      <formula>$B$49="Not Evaluated"</formula>
    </cfRule>
  </conditionalFormatting>
  <conditionalFormatting sqref="B50:Z69">
    <cfRule type="expression" dxfId="22" priority="1">
      <formula>$B$49="Not Evaluated"</formula>
    </cfRule>
  </conditionalFormatting>
  <conditionalFormatting sqref="F20:K20">
    <cfRule type="colorScale" priority="8">
      <colorScale>
        <cfvo type="min"/>
        <cfvo type="max"/>
        <color rgb="FFA6CAE0"/>
        <color rgb="FFFF5D31"/>
      </colorScale>
    </cfRule>
  </conditionalFormatting>
  <conditionalFormatting sqref="F43:K43">
    <cfRule type="colorScale" priority="9">
      <colorScale>
        <cfvo type="min"/>
        <cfvo type="max"/>
        <color rgb="FFA6CAE0"/>
        <color rgb="FFFF5D31"/>
      </colorScale>
    </cfRule>
  </conditionalFormatting>
  <conditionalFormatting sqref="F65:K65">
    <cfRule type="colorScale" priority="10">
      <colorScale>
        <cfvo type="min"/>
        <cfvo type="max"/>
        <color rgb="FFA6CAE0"/>
        <color rgb="FFFF5D31"/>
      </colorScale>
    </cfRule>
  </conditionalFormatting>
  <hyperlinks>
    <hyperlink ref="Y71" location="'6.Scores-Summary'!A1" display="&gt; 6. Scores-Summary" xr:uid="{3D1DE490-3E69-F24D-A7DC-A81D9C7FF331}"/>
  </hyperlinks>
  <pageMargins left="0.7" right="0.7" top="0.75" bottom="0.75" header="0.3" footer="0.3"/>
  <pageSetup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5F78-03B6-0542-B915-7D8D3581B727}">
  <sheetPr codeName="Sheet6">
    <tabColor rgb="FFFFD221"/>
    <pageSetUpPr fitToPage="1"/>
  </sheetPr>
  <dimension ref="A1:BA1005"/>
  <sheetViews>
    <sheetView topLeftCell="A7" zoomScale="85" zoomScaleNormal="85" workbookViewId="0">
      <selection activeCell="D12" sqref="D12"/>
    </sheetView>
  </sheetViews>
  <sheetFormatPr defaultColWidth="12" defaultRowHeight="15" customHeight="1"/>
  <cols>
    <col min="1" max="1" width="12" style="185"/>
    <col min="2" max="2" width="4.42578125" style="185" customWidth="1"/>
    <col min="3" max="3" width="25" style="190" customWidth="1"/>
    <col min="4" max="4" width="9.5703125" style="190" customWidth="1"/>
    <col min="5" max="5" width="12.140625" style="190" customWidth="1"/>
    <col min="6" max="6" width="1.5703125" style="190" customWidth="1"/>
    <col min="7" max="7" width="9.42578125" style="190" customWidth="1"/>
    <col min="8" max="8" width="8.42578125" style="190" customWidth="1"/>
    <col min="9" max="9" width="1" style="190" customWidth="1"/>
    <col min="10" max="10" width="9" style="190" customWidth="1"/>
    <col min="11" max="11" width="8.42578125" style="190" customWidth="1"/>
    <col min="12" max="12" width="1.42578125" style="190" customWidth="1"/>
    <col min="13" max="13" width="10.42578125" style="190" customWidth="1"/>
    <col min="14" max="14" width="7.85546875" style="190" customWidth="1"/>
    <col min="15" max="15" width="1" style="190" customWidth="1"/>
    <col min="16" max="16" width="9.5703125" style="190" customWidth="1"/>
    <col min="17" max="17" width="8.42578125" style="190" customWidth="1"/>
    <col min="18" max="18" width="1" style="190" customWidth="1"/>
    <col min="19" max="19" width="10.42578125" style="190" customWidth="1"/>
    <col min="20" max="20" width="7.42578125" style="190" customWidth="1"/>
    <col min="21" max="21" width="1" style="190" customWidth="1"/>
    <col min="22" max="22" width="9.85546875" style="190" customWidth="1"/>
    <col min="23" max="23" width="8" style="190" customWidth="1"/>
    <col min="24" max="24" width="1" style="190" customWidth="1"/>
    <col min="25" max="25" width="10.85546875" style="190" customWidth="1"/>
    <col min="26" max="26" width="8.140625" style="190" customWidth="1"/>
    <col min="27" max="27" width="1" style="190" customWidth="1"/>
    <col min="28" max="28" width="10.42578125" style="190" customWidth="1"/>
    <col min="29" max="29" width="8.140625" style="190" customWidth="1"/>
    <col min="30" max="30" width="1" style="190" customWidth="1"/>
    <col min="31" max="31" width="9.42578125" style="190" customWidth="1"/>
    <col min="32" max="32" width="7.42578125" style="190" customWidth="1"/>
    <col min="33" max="33" width="8.5703125" style="190" customWidth="1"/>
    <col min="34" max="34" width="23.85546875" style="190" customWidth="1"/>
    <col min="35" max="36" width="37.42578125" style="190" customWidth="1"/>
    <col min="37" max="53" width="14.42578125" style="190" customWidth="1"/>
    <col min="54" max="16384" width="12" style="190"/>
  </cols>
  <sheetData>
    <row r="1" spans="2:53" s="185" customFormat="1" ht="15" customHeight="1"/>
    <row r="2" spans="2:53" s="185" customFormat="1" ht="26.1" customHeight="1">
      <c r="B2" s="92" t="s">
        <v>201</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2:53" s="185" customFormat="1" ht="15" customHeight="1">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row>
    <row r="4" spans="2:53" s="185" customFormat="1" ht="15" customHeight="1"/>
    <row r="5" spans="2:53" s="185" customFormat="1" ht="15" customHeight="1"/>
    <row r="6" spans="2:53" ht="12.75" customHeight="1">
      <c r="B6" s="187"/>
      <c r="C6" s="188"/>
      <c r="D6" s="397" t="str">
        <f>IF('3.Criteria'!D8="No","Not Evaluated","")</f>
        <v/>
      </c>
      <c r="E6" s="397"/>
      <c r="F6" s="334"/>
      <c r="G6" s="397" t="str">
        <f>IF('3.Criteria'!D9="No","Not Evaluated","")</f>
        <v/>
      </c>
      <c r="H6" s="397"/>
      <c r="I6" s="334"/>
      <c r="J6" s="397" t="str">
        <f>IF('3.Criteria'!D10="No","Not Evaluated","")</f>
        <v/>
      </c>
      <c r="K6" s="397"/>
      <c r="L6" s="334"/>
      <c r="M6" s="397" t="str">
        <f>IF('3.Criteria'!D11="No","Not Evaluated","")</f>
        <v/>
      </c>
      <c r="N6" s="397"/>
      <c r="O6" s="334"/>
      <c r="P6" s="397" t="str">
        <f>IF('3.Criteria'!D12="No","Not Evaluated","")</f>
        <v/>
      </c>
      <c r="Q6" s="397"/>
      <c r="R6" s="334"/>
      <c r="S6" s="397" t="str">
        <f>IF('3.Criteria'!D13="No","Not Evaluated","")</f>
        <v/>
      </c>
      <c r="T6" s="397"/>
      <c r="U6" s="334"/>
      <c r="V6" s="397" t="str">
        <f>IF('3.Criteria'!D14="No","Not Evaluated","")</f>
        <v>Not Evaluated</v>
      </c>
      <c r="W6" s="397"/>
      <c r="X6" s="334"/>
      <c r="Y6" s="397" t="str">
        <f>IF('3.Criteria'!D15="No","Not Evaluated","")</f>
        <v/>
      </c>
      <c r="Z6" s="397"/>
      <c r="AA6" s="334"/>
      <c r="AB6" s="397" t="str">
        <f>IF('3.Criteria'!D16="No","Not Evaluated","")</f>
        <v/>
      </c>
      <c r="AC6" s="397"/>
      <c r="AD6" s="334"/>
      <c r="AE6" s="397" t="str">
        <f>IF('3.Criteria'!D17="No","Not Evaluated","")</f>
        <v/>
      </c>
      <c r="AF6" s="397"/>
      <c r="AG6" s="189"/>
      <c r="AH6" s="189"/>
      <c r="AI6" s="189"/>
      <c r="AJ6" s="189"/>
      <c r="AK6" s="189"/>
      <c r="AL6" s="189"/>
      <c r="AM6" s="189"/>
      <c r="AN6" s="189"/>
      <c r="AO6" s="189"/>
      <c r="AP6" s="189"/>
      <c r="AQ6" s="189"/>
      <c r="AR6" s="189"/>
      <c r="AS6" s="189"/>
      <c r="AT6" s="189"/>
      <c r="AU6" s="189"/>
      <c r="AV6" s="189"/>
      <c r="AW6" s="189"/>
      <c r="AX6" s="189"/>
      <c r="AY6" s="189"/>
      <c r="AZ6" s="189"/>
      <c r="BA6" s="189"/>
    </row>
    <row r="7" spans="2:53" ht="54" customHeight="1">
      <c r="C7" s="191" t="s">
        <v>77</v>
      </c>
      <c r="D7" s="395" t="str">
        <f>'3.Criteria'!B8</f>
        <v>1. Municipal financial impact</v>
      </c>
      <c r="E7" s="396"/>
      <c r="F7" s="192"/>
      <c r="G7" s="395" t="str">
        <f>'3.Criteria'!B9</f>
        <v>2. Local resilience</v>
      </c>
      <c r="H7" s="396"/>
      <c r="I7" s="192"/>
      <c r="J7" s="395" t="str">
        <f>'3.Criteria'!B10</f>
        <v>3. Climate change</v>
      </c>
      <c r="K7" s="396"/>
      <c r="L7" s="192"/>
      <c r="M7" s="395" t="str">
        <f>'3.Criteria'!B11</f>
        <v xml:space="preserve">4. Construction </v>
      </c>
      <c r="N7" s="396"/>
      <c r="O7" s="193"/>
      <c r="P7" s="395" t="str">
        <f>'3.Criteria'!B12</f>
        <v>5. Operations and environmental impacts</v>
      </c>
      <c r="Q7" s="396"/>
      <c r="R7" s="192"/>
      <c r="S7" s="395" t="str">
        <f>'3.Criteria'!B13</f>
        <v>6. Municipal services</v>
      </c>
      <c r="T7" s="396"/>
      <c r="U7" s="192"/>
      <c r="V7" s="395" t="str">
        <f>'3.Criteria'!B14</f>
        <v>7. Economic development</v>
      </c>
      <c r="W7" s="396"/>
      <c r="X7" s="192"/>
      <c r="Y7" s="395" t="str">
        <f>'3.Criteria'!B15</f>
        <v>8. Community concerns</v>
      </c>
      <c r="Z7" s="396"/>
      <c r="AA7" s="192"/>
      <c r="AB7" s="395" t="str">
        <f>'3.Criteria'!B16</f>
        <v>Other1</v>
      </c>
      <c r="AC7" s="396"/>
      <c r="AD7" s="192"/>
      <c r="AE7" s="395" t="str">
        <f>'3.Criteria'!B17</f>
        <v>Other2</v>
      </c>
      <c r="AF7" s="396"/>
      <c r="AG7" s="189"/>
      <c r="AH7" s="189"/>
      <c r="AI7" s="189"/>
      <c r="AJ7" s="189"/>
      <c r="AK7" s="189"/>
      <c r="AL7" s="189"/>
      <c r="AM7" s="189"/>
      <c r="AN7" s="189"/>
      <c r="AO7" s="189"/>
      <c r="AP7" s="189"/>
      <c r="AQ7" s="189"/>
      <c r="AR7" s="189"/>
      <c r="AS7" s="189"/>
      <c r="AT7" s="189"/>
      <c r="AU7" s="189"/>
      <c r="AV7" s="189"/>
      <c r="AW7" s="189"/>
      <c r="AX7" s="189"/>
      <c r="AY7" s="189"/>
      <c r="AZ7" s="189"/>
      <c r="BA7" s="189"/>
    </row>
    <row r="8" spans="2:53" ht="33.75" customHeight="1">
      <c r="C8" s="189"/>
      <c r="D8" s="194" t="s">
        <v>202</v>
      </c>
      <c r="E8" s="195" t="s">
        <v>105</v>
      </c>
      <c r="F8" s="196"/>
      <c r="G8" s="194" t="s">
        <v>202</v>
      </c>
      <c r="H8" s="195" t="s">
        <v>105</v>
      </c>
      <c r="I8" s="196"/>
      <c r="J8" s="194" t="s">
        <v>202</v>
      </c>
      <c r="K8" s="195" t="s">
        <v>105</v>
      </c>
      <c r="L8" s="196"/>
      <c r="M8" s="194" t="s">
        <v>202</v>
      </c>
      <c r="N8" s="195" t="s">
        <v>105</v>
      </c>
      <c r="O8" s="196"/>
      <c r="P8" s="194" t="s">
        <v>202</v>
      </c>
      <c r="Q8" s="195" t="s">
        <v>105</v>
      </c>
      <c r="R8" s="196"/>
      <c r="S8" s="194" t="s">
        <v>202</v>
      </c>
      <c r="T8" s="195" t="s">
        <v>105</v>
      </c>
      <c r="U8" s="196"/>
      <c r="V8" s="194" t="s">
        <v>202</v>
      </c>
      <c r="W8" s="195" t="s">
        <v>105</v>
      </c>
      <c r="X8" s="196"/>
      <c r="Y8" s="194" t="s">
        <v>202</v>
      </c>
      <c r="Z8" s="195" t="s">
        <v>105</v>
      </c>
      <c r="AA8" s="196"/>
      <c r="AB8" s="194" t="s">
        <v>202</v>
      </c>
      <c r="AC8" s="195" t="s">
        <v>105</v>
      </c>
      <c r="AD8" s="196"/>
      <c r="AE8" s="194" t="s">
        <v>202</v>
      </c>
      <c r="AF8" s="195" t="s">
        <v>105</v>
      </c>
      <c r="AG8" s="189"/>
      <c r="AH8" s="197"/>
      <c r="AI8" s="197"/>
      <c r="AJ8" s="197"/>
      <c r="AK8" s="197"/>
      <c r="AL8" s="197"/>
      <c r="AM8" s="197"/>
      <c r="AN8" s="197"/>
      <c r="AO8" s="197"/>
      <c r="AP8" s="197"/>
      <c r="AQ8" s="197"/>
      <c r="AR8" s="197"/>
      <c r="AS8" s="197"/>
      <c r="AT8" s="197"/>
      <c r="AU8" s="197"/>
      <c r="AV8" s="197"/>
      <c r="AW8" s="197"/>
      <c r="AX8" s="197"/>
      <c r="AY8" s="197"/>
      <c r="AZ8" s="197"/>
      <c r="BA8" s="197"/>
    </row>
    <row r="9" spans="2:53" ht="12" customHeight="1">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7"/>
      <c r="AH9" s="197"/>
      <c r="AI9" s="197"/>
      <c r="AJ9" s="197"/>
      <c r="AK9" s="197"/>
      <c r="AL9" s="197"/>
      <c r="AM9" s="197"/>
      <c r="AN9" s="197"/>
      <c r="AO9" s="197"/>
      <c r="AP9" s="197"/>
      <c r="AQ9" s="197"/>
      <c r="AR9" s="197"/>
      <c r="AS9" s="197"/>
      <c r="AT9" s="197"/>
      <c r="AU9" s="197"/>
      <c r="AV9" s="197"/>
      <c r="AW9" s="197"/>
      <c r="AX9" s="197"/>
      <c r="AY9" s="197"/>
      <c r="AZ9" s="197"/>
      <c r="BA9" s="197"/>
    </row>
    <row r="10" spans="2:53" ht="21" customHeight="1">
      <c r="C10" s="199" t="s">
        <v>203</v>
      </c>
      <c r="D10" s="200"/>
      <c r="E10" s="200">
        <f>IF('3.Criteria'!$D8="YES",'3.Criteria'!$E8,0)</f>
        <v>2</v>
      </c>
      <c r="F10" s="201"/>
      <c r="G10" s="201"/>
      <c r="H10" s="200">
        <f>IF('3.Criteria'!$D9="YES",'3.Criteria'!$E9,0)</f>
        <v>2</v>
      </c>
      <c r="I10" s="200"/>
      <c r="J10" s="200"/>
      <c r="K10" s="200">
        <f>IF('3.Criteria'!$D10="YES",'3.Criteria'!$E10,0)</f>
        <v>10</v>
      </c>
      <c r="L10" s="200"/>
      <c r="M10" s="200"/>
      <c r="N10" s="200">
        <f>IF('3.Criteria'!$D11="YES",'3.Criteria'!$E11,0)</f>
        <v>2</v>
      </c>
      <c r="O10" s="200" t="e">
        <f>[1]Criteria!M3</f>
        <v>#REF!</v>
      </c>
      <c r="P10" s="200"/>
      <c r="Q10" s="200">
        <f>IF('3.Criteria'!$D12="YES",'3.Criteria'!$E12,0)</f>
        <v>2</v>
      </c>
      <c r="R10" s="200"/>
      <c r="S10" s="200"/>
      <c r="T10" s="200">
        <f>IF('3.Criteria'!$D13="YES",'3.Criteria'!$E13,0)</f>
        <v>2</v>
      </c>
      <c r="U10" s="200"/>
      <c r="V10" s="200"/>
      <c r="W10" s="200">
        <f>IF('3.Criteria'!$D14="YES",'3.Criteria'!$E14,0)</f>
        <v>0</v>
      </c>
      <c r="X10" s="200"/>
      <c r="Y10" s="200"/>
      <c r="Z10" s="200">
        <f>IF('3.Criteria'!$D15="YES",'3.Criteria'!$E15,0)</f>
        <v>2</v>
      </c>
      <c r="AA10" s="200"/>
      <c r="AB10" s="200"/>
      <c r="AC10" s="200">
        <f>IF('3.Criteria'!$D16="YES",'3.Criteria'!$E16,0)</f>
        <v>2</v>
      </c>
      <c r="AD10" s="200"/>
      <c r="AE10" s="200"/>
      <c r="AF10" s="200">
        <f>IF('3.Criteria'!$D17="YES",'3.Criteria'!$E17,0)</f>
        <v>2</v>
      </c>
      <c r="AG10" s="202"/>
      <c r="AH10" s="189"/>
      <c r="AI10" s="189"/>
      <c r="AJ10" s="189"/>
      <c r="AK10" s="197"/>
      <c r="AL10" s="197"/>
      <c r="AM10" s="197"/>
      <c r="AN10" s="197"/>
      <c r="AO10" s="197"/>
      <c r="AP10" s="197"/>
      <c r="AQ10" s="197"/>
      <c r="AR10" s="197"/>
      <c r="AS10" s="197"/>
      <c r="AT10" s="197"/>
      <c r="AU10" s="197"/>
      <c r="AV10" s="197"/>
      <c r="AW10" s="197"/>
      <c r="AX10" s="197"/>
      <c r="AY10" s="197"/>
      <c r="AZ10" s="197"/>
      <c r="BA10" s="197"/>
    </row>
    <row r="11" spans="2:53" ht="18.95" customHeight="1">
      <c r="B11" s="203" t="s">
        <v>204</v>
      </c>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197"/>
      <c r="AH11" s="189"/>
      <c r="AI11" s="189"/>
      <c r="AJ11" s="189"/>
      <c r="AK11" s="197"/>
      <c r="AL11" s="197"/>
      <c r="AM11" s="197"/>
      <c r="AN11" s="197"/>
      <c r="AO11" s="197"/>
      <c r="AP11" s="197"/>
      <c r="AQ11" s="197"/>
      <c r="AR11" s="197"/>
      <c r="AS11" s="197"/>
      <c r="AT11" s="197"/>
      <c r="AU11" s="197"/>
      <c r="AV11" s="197"/>
      <c r="AW11" s="197"/>
      <c r="AX11" s="197"/>
      <c r="AY11" s="197"/>
      <c r="AZ11" s="197"/>
      <c r="BA11" s="197"/>
    </row>
    <row r="12" spans="2:53" ht="24" customHeight="1">
      <c r="B12" s="205">
        <f>'2.Project Details'!D14</f>
        <v>1</v>
      </c>
      <c r="C12" s="206" t="str">
        <f>'2.Project Details'!D15</f>
        <v>Pump'id up</v>
      </c>
      <c r="D12" s="207">
        <f>'5.Scores-Automatic'!F20</f>
        <v>1</v>
      </c>
      <c r="E12" s="208">
        <f>D12*$E$10</f>
        <v>2</v>
      </c>
      <c r="F12" s="209"/>
      <c r="G12" s="207">
        <f>'5.Scores-Automatic'!F43</f>
        <v>5</v>
      </c>
      <c r="H12" s="208">
        <f>G12*$H$10</f>
        <v>10</v>
      </c>
      <c r="I12" s="210"/>
      <c r="J12" s="207">
        <f>'5.Scores-Automatic'!F65</f>
        <v>10</v>
      </c>
      <c r="K12" s="208">
        <f>J12*$K$10</f>
        <v>100</v>
      </c>
      <c r="L12" s="211"/>
      <c r="M12" s="207">
        <f>'4. Scores-Manual'!F10</f>
        <v>5</v>
      </c>
      <c r="N12" s="208">
        <f>M12*$N$10</f>
        <v>10</v>
      </c>
      <c r="O12" s="210"/>
      <c r="P12" s="207">
        <f>'4. Scores-Manual'!F28</f>
        <v>7</v>
      </c>
      <c r="Q12" s="208">
        <f>P12*$Q$10</f>
        <v>14</v>
      </c>
      <c r="R12" s="210"/>
      <c r="S12" s="207">
        <f>'4. Scores-Manual'!F47</f>
        <v>5</v>
      </c>
      <c r="T12" s="208">
        <f>S12*$T$10</f>
        <v>10</v>
      </c>
      <c r="U12" s="210"/>
      <c r="V12" s="207">
        <f>'4. Scores-Manual'!F66</f>
        <v>0</v>
      </c>
      <c r="W12" s="208">
        <f>V12*$W$10</f>
        <v>0</v>
      </c>
      <c r="X12" s="210"/>
      <c r="Y12" s="207">
        <f>'4. Scores-Manual'!F85</f>
        <v>7</v>
      </c>
      <c r="Z12" s="208">
        <f>Y12*$Z$10</f>
        <v>14</v>
      </c>
      <c r="AA12" s="210"/>
      <c r="AB12" s="207">
        <f>'4. Scores-Manual'!F105</f>
        <v>0</v>
      </c>
      <c r="AC12" s="208">
        <f>AB12*$AC$10</f>
        <v>0</v>
      </c>
      <c r="AD12" s="210"/>
      <c r="AE12" s="207">
        <f>'4. Scores-Manual'!F125</f>
        <v>0</v>
      </c>
      <c r="AF12" s="208">
        <f>AE12*$AF$10</f>
        <v>0</v>
      </c>
      <c r="AG12" s="212"/>
      <c r="AH12" s="189"/>
      <c r="AI12" s="189"/>
      <c r="AJ12" s="189"/>
      <c r="AK12" s="189"/>
      <c r="AL12" s="189"/>
      <c r="AM12" s="189"/>
      <c r="AN12" s="189"/>
      <c r="AO12" s="189"/>
      <c r="AP12" s="189"/>
      <c r="AQ12" s="189"/>
      <c r="AR12" s="189"/>
      <c r="AS12" s="189"/>
      <c r="AT12" s="189"/>
      <c r="AU12" s="189"/>
      <c r="AV12" s="189"/>
      <c r="AW12" s="189"/>
      <c r="AX12" s="189"/>
      <c r="AY12" s="189"/>
      <c r="AZ12" s="189"/>
      <c r="BA12" s="189"/>
    </row>
    <row r="13" spans="2:53" ht="4.5" customHeight="1">
      <c r="B13" s="213"/>
      <c r="C13" s="206"/>
      <c r="D13" s="214"/>
      <c r="E13" s="215"/>
      <c r="F13" s="209"/>
      <c r="G13" s="214"/>
      <c r="H13" s="208"/>
      <c r="I13" s="210"/>
      <c r="J13" s="214"/>
      <c r="K13" s="208"/>
      <c r="L13" s="211"/>
      <c r="M13" s="214"/>
      <c r="N13" s="208"/>
      <c r="O13" s="210"/>
      <c r="P13" s="214"/>
      <c r="Q13" s="208"/>
      <c r="R13" s="210"/>
      <c r="S13" s="214"/>
      <c r="T13" s="208"/>
      <c r="U13" s="210"/>
      <c r="V13" s="214"/>
      <c r="W13" s="208"/>
      <c r="X13" s="210"/>
      <c r="Y13" s="214"/>
      <c r="Z13" s="208"/>
      <c r="AA13" s="210"/>
      <c r="AB13" s="214"/>
      <c r="AC13" s="208"/>
      <c r="AD13" s="210"/>
      <c r="AE13" s="214"/>
      <c r="AF13" s="208"/>
      <c r="AG13" s="212"/>
      <c r="AH13" s="189"/>
      <c r="AI13" s="189"/>
      <c r="AJ13" s="189"/>
      <c r="AK13" s="189"/>
      <c r="AL13" s="189"/>
      <c r="AM13" s="189"/>
      <c r="AN13" s="189"/>
      <c r="AO13" s="189"/>
      <c r="AP13" s="189"/>
      <c r="AQ13" s="189"/>
      <c r="AR13" s="189"/>
      <c r="AS13" s="189"/>
      <c r="AT13" s="189"/>
      <c r="AU13" s="189"/>
      <c r="AV13" s="189"/>
      <c r="AW13" s="189"/>
      <c r="AX13" s="189"/>
      <c r="AY13" s="189"/>
      <c r="AZ13" s="189"/>
      <c r="BA13" s="189"/>
    </row>
    <row r="14" spans="2:53" ht="24" customHeight="1">
      <c r="B14" s="213">
        <f>'2.Project Details'!E14</f>
        <v>2</v>
      </c>
      <c r="C14" s="206" t="str">
        <f>'2.Project Details'!E15</f>
        <v>Solar +</v>
      </c>
      <c r="D14" s="207">
        <f>'5.Scores-Automatic'!G20</f>
        <v>2</v>
      </c>
      <c r="E14" s="208">
        <f>D14*$E$10</f>
        <v>4</v>
      </c>
      <c r="F14" s="209"/>
      <c r="G14" s="207">
        <f>'5.Scores-Automatic'!G43</f>
        <v>2</v>
      </c>
      <c r="H14" s="208">
        <f>G14*$H$10</f>
        <v>4</v>
      </c>
      <c r="I14" s="210"/>
      <c r="J14" s="207">
        <f>'5.Scores-Automatic'!G65</f>
        <v>8</v>
      </c>
      <c r="K14" s="208">
        <f>J14*$K$10</f>
        <v>80</v>
      </c>
      <c r="L14" s="211"/>
      <c r="M14" s="207">
        <f>'4. Scores-Manual'!G10</f>
        <v>6</v>
      </c>
      <c r="N14" s="208">
        <f>M14*$N$10</f>
        <v>12</v>
      </c>
      <c r="O14" s="210"/>
      <c r="P14" s="207">
        <f>'4. Scores-Manual'!G28</f>
        <v>8</v>
      </c>
      <c r="Q14" s="208">
        <f>P14*$Q$10</f>
        <v>16</v>
      </c>
      <c r="R14" s="210"/>
      <c r="S14" s="207">
        <f>'4. Scores-Manual'!G47</f>
        <v>5</v>
      </c>
      <c r="T14" s="208">
        <f>S14*$T$10</f>
        <v>10</v>
      </c>
      <c r="U14" s="210"/>
      <c r="V14" s="207">
        <f>'4. Scores-Manual'!G66</f>
        <v>1</v>
      </c>
      <c r="W14" s="208">
        <f>V14*$W$10</f>
        <v>0</v>
      </c>
      <c r="X14" s="210"/>
      <c r="Y14" s="207">
        <f>'4. Scores-Manual'!G85</f>
        <v>7</v>
      </c>
      <c r="Z14" s="208">
        <f>Y14*$Z$10</f>
        <v>14</v>
      </c>
      <c r="AA14" s="210"/>
      <c r="AB14" s="207">
        <f>'4. Scores-Manual'!G105</f>
        <v>1</v>
      </c>
      <c r="AC14" s="208">
        <f>AB14*$AC$10</f>
        <v>2</v>
      </c>
      <c r="AD14" s="210"/>
      <c r="AE14" s="207">
        <f>'4. Scores-Manual'!G125</f>
        <v>1</v>
      </c>
      <c r="AF14" s="208">
        <f>AE14*$AF$10</f>
        <v>2</v>
      </c>
      <c r="AG14" s="212"/>
      <c r="AH14" s="189"/>
      <c r="AI14" s="189"/>
      <c r="AJ14" s="189"/>
      <c r="AK14" s="189"/>
      <c r="AL14" s="189"/>
      <c r="AM14" s="189"/>
      <c r="AN14" s="189"/>
      <c r="AO14" s="189"/>
      <c r="AP14" s="189"/>
      <c r="AQ14" s="189"/>
      <c r="AR14" s="189"/>
      <c r="AS14" s="189"/>
      <c r="AT14" s="189"/>
      <c r="AU14" s="189"/>
      <c r="AV14" s="189"/>
      <c r="AW14" s="189"/>
      <c r="AX14" s="189"/>
      <c r="AY14" s="189"/>
      <c r="AZ14" s="189"/>
      <c r="BA14" s="189"/>
    </row>
    <row r="15" spans="2:53" ht="4.5" customHeight="1">
      <c r="B15" s="213"/>
      <c r="C15" s="206"/>
      <c r="D15" s="214"/>
      <c r="E15" s="208"/>
      <c r="F15" s="209"/>
      <c r="G15" s="214"/>
      <c r="H15" s="208"/>
      <c r="I15" s="210"/>
      <c r="J15" s="214"/>
      <c r="K15" s="208"/>
      <c r="L15" s="211"/>
      <c r="M15" s="214"/>
      <c r="N15" s="208"/>
      <c r="O15" s="210"/>
      <c r="P15" s="214"/>
      <c r="Q15" s="208"/>
      <c r="R15" s="210"/>
      <c r="S15" s="214"/>
      <c r="T15" s="208"/>
      <c r="U15" s="210"/>
      <c r="V15" s="214"/>
      <c r="W15" s="208"/>
      <c r="X15" s="210"/>
      <c r="Y15" s="214"/>
      <c r="Z15" s="208"/>
      <c r="AA15" s="210"/>
      <c r="AB15" s="214"/>
      <c r="AC15" s="208"/>
      <c r="AD15" s="210"/>
      <c r="AE15" s="214"/>
      <c r="AF15" s="208"/>
      <c r="AG15" s="212"/>
      <c r="AH15" s="189"/>
      <c r="AI15" s="189"/>
      <c r="AJ15" s="189"/>
      <c r="AK15" s="189"/>
      <c r="AL15" s="189"/>
      <c r="AM15" s="189"/>
      <c r="AN15" s="189"/>
      <c r="AO15" s="189"/>
      <c r="AP15" s="189"/>
      <c r="AQ15" s="189"/>
      <c r="AR15" s="189"/>
      <c r="AS15" s="189"/>
      <c r="AT15" s="189"/>
      <c r="AU15" s="189"/>
      <c r="AV15" s="189"/>
      <c r="AW15" s="189"/>
      <c r="AX15" s="189"/>
      <c r="AY15" s="189"/>
      <c r="AZ15" s="189"/>
      <c r="BA15" s="189"/>
    </row>
    <row r="16" spans="2:53" ht="24" customHeight="1">
      <c r="B16" s="213">
        <f>'2.Project Details'!F14</f>
        <v>3</v>
      </c>
      <c r="C16" s="206" t="str">
        <f>'2.Project Details'!F15</f>
        <v>Windy City</v>
      </c>
      <c r="D16" s="207">
        <f>'5.Scores-Automatic'!H20</f>
        <v>1</v>
      </c>
      <c r="E16" s="208">
        <f>D16*$E$10</f>
        <v>2</v>
      </c>
      <c r="F16" s="209"/>
      <c r="G16" s="207">
        <f>'5.Scores-Automatic'!H43</f>
        <v>4</v>
      </c>
      <c r="H16" s="208">
        <f>G16*$H$10</f>
        <v>8</v>
      </c>
      <c r="I16" s="210"/>
      <c r="J16" s="207">
        <f>'5.Scores-Automatic'!H65</f>
        <v>10</v>
      </c>
      <c r="K16" s="208">
        <f>J16*$K$10</f>
        <v>100</v>
      </c>
      <c r="L16" s="211"/>
      <c r="M16" s="207">
        <f>'4. Scores-Manual'!H10</f>
        <v>5</v>
      </c>
      <c r="N16" s="208">
        <f>M16*$N$10</f>
        <v>10</v>
      </c>
      <c r="O16" s="210"/>
      <c r="P16" s="207">
        <f>'4. Scores-Manual'!H28</f>
        <v>5</v>
      </c>
      <c r="Q16" s="208">
        <f>P16*$Q$10</f>
        <v>10</v>
      </c>
      <c r="R16" s="210"/>
      <c r="S16" s="207">
        <f>'4. Scores-Manual'!H47</f>
        <v>3</v>
      </c>
      <c r="T16" s="208">
        <f>S16*$T$10</f>
        <v>6</v>
      </c>
      <c r="U16" s="210"/>
      <c r="V16" s="207">
        <f>'4. Scores-Manual'!H66</f>
        <v>2</v>
      </c>
      <c r="W16" s="208">
        <f>V16*$W$10</f>
        <v>0</v>
      </c>
      <c r="X16" s="210"/>
      <c r="Y16" s="207">
        <f>'4. Scores-Manual'!H85</f>
        <v>3</v>
      </c>
      <c r="Z16" s="208">
        <f>Y16*$Z$10</f>
        <v>6</v>
      </c>
      <c r="AA16" s="210"/>
      <c r="AB16" s="207">
        <f>'4. Scores-Manual'!H105</f>
        <v>2</v>
      </c>
      <c r="AC16" s="208">
        <f>AB16*$AC$10</f>
        <v>4</v>
      </c>
      <c r="AD16" s="210"/>
      <c r="AE16" s="207">
        <f>'4. Scores-Manual'!H125</f>
        <v>2</v>
      </c>
      <c r="AF16" s="208">
        <f>AE16*$AF$10</f>
        <v>4</v>
      </c>
      <c r="AG16" s="212"/>
      <c r="AH16" s="189"/>
      <c r="AI16" s="189"/>
      <c r="AJ16" s="189"/>
      <c r="AK16" s="189"/>
      <c r="AL16" s="189"/>
      <c r="AM16" s="189"/>
      <c r="AN16" s="189"/>
      <c r="AO16" s="189"/>
      <c r="AP16" s="189"/>
      <c r="AQ16" s="189"/>
      <c r="AR16" s="189"/>
      <c r="AS16" s="189"/>
      <c r="AT16" s="189"/>
      <c r="AU16" s="189"/>
      <c r="AV16" s="189"/>
      <c r="AW16" s="189"/>
      <c r="AX16" s="189"/>
      <c r="AY16" s="189"/>
      <c r="AZ16" s="189"/>
      <c r="BA16" s="189"/>
    </row>
    <row r="17" spans="1:53" ht="4.5" customHeight="1">
      <c r="B17" s="213"/>
      <c r="C17" s="206"/>
      <c r="D17" s="214"/>
      <c r="E17" s="208"/>
      <c r="F17" s="209"/>
      <c r="G17" s="214"/>
      <c r="H17" s="208"/>
      <c r="I17" s="210"/>
      <c r="J17" s="214"/>
      <c r="K17" s="208"/>
      <c r="L17" s="211"/>
      <c r="M17" s="214"/>
      <c r="N17" s="208"/>
      <c r="O17" s="210"/>
      <c r="P17" s="214"/>
      <c r="Q17" s="208"/>
      <c r="R17" s="210"/>
      <c r="S17" s="214"/>
      <c r="T17" s="208"/>
      <c r="U17" s="210"/>
      <c r="V17" s="214"/>
      <c r="W17" s="208"/>
      <c r="X17" s="210"/>
      <c r="Y17" s="214"/>
      <c r="Z17" s="208"/>
      <c r="AA17" s="210"/>
      <c r="AB17" s="214"/>
      <c r="AC17" s="208"/>
      <c r="AD17" s="210"/>
      <c r="AE17" s="214"/>
      <c r="AF17" s="208"/>
      <c r="AG17" s="212"/>
      <c r="AH17" s="189"/>
      <c r="AI17" s="189"/>
      <c r="AJ17" s="189"/>
      <c r="AK17" s="189"/>
      <c r="AL17" s="189"/>
      <c r="AM17" s="189"/>
      <c r="AN17" s="189"/>
      <c r="AO17" s="189"/>
      <c r="AP17" s="189"/>
      <c r="AQ17" s="189"/>
      <c r="AR17" s="189"/>
      <c r="AS17" s="189"/>
      <c r="AT17" s="189"/>
      <c r="AU17" s="189"/>
      <c r="AV17" s="189"/>
      <c r="AW17" s="189"/>
      <c r="AX17" s="189"/>
      <c r="AY17" s="189"/>
      <c r="AZ17" s="189"/>
      <c r="BA17" s="189"/>
    </row>
    <row r="18" spans="1:53" ht="24" customHeight="1">
      <c r="B18" s="213">
        <f>'2.Project Details'!G14</f>
        <v>4</v>
      </c>
      <c r="C18" s="206" t="str">
        <f>'2.Project Details'!G15</f>
        <v>PV Plus</v>
      </c>
      <c r="D18" s="207">
        <f>'5.Scores-Automatic'!I20</f>
        <v>8</v>
      </c>
      <c r="E18" s="208">
        <f>D18*$E$10</f>
        <v>16</v>
      </c>
      <c r="F18" s="209"/>
      <c r="G18" s="207">
        <f>'5.Scores-Automatic'!I43</f>
        <v>1</v>
      </c>
      <c r="H18" s="208">
        <f>G18*$H$10</f>
        <v>2</v>
      </c>
      <c r="I18" s="210"/>
      <c r="J18" s="207">
        <f>'5.Scores-Automatic'!I65</f>
        <v>2</v>
      </c>
      <c r="K18" s="208">
        <f>J18*$K$10</f>
        <v>20</v>
      </c>
      <c r="L18" s="211"/>
      <c r="M18" s="207">
        <f>'4. Scores-Manual'!I10</f>
        <v>7</v>
      </c>
      <c r="N18" s="208">
        <f>M18*$N$10</f>
        <v>14</v>
      </c>
      <c r="O18" s="210"/>
      <c r="P18" s="207">
        <f>'4. Scores-Manual'!I28</f>
        <v>8</v>
      </c>
      <c r="Q18" s="208">
        <f>P18*$Q$10</f>
        <v>16</v>
      </c>
      <c r="R18" s="210"/>
      <c r="S18" s="207">
        <f>'4. Scores-Manual'!I47</f>
        <v>5</v>
      </c>
      <c r="T18" s="208">
        <f>S18*$T$10</f>
        <v>10</v>
      </c>
      <c r="U18" s="210"/>
      <c r="V18" s="207">
        <f>'4. Scores-Manual'!I66</f>
        <v>3</v>
      </c>
      <c r="W18" s="208">
        <f>V18*$W$10</f>
        <v>0</v>
      </c>
      <c r="X18" s="210"/>
      <c r="Y18" s="207">
        <f>'4. Scores-Manual'!I85</f>
        <v>7</v>
      </c>
      <c r="Z18" s="208">
        <f>Y18*$Z$10</f>
        <v>14</v>
      </c>
      <c r="AA18" s="210"/>
      <c r="AB18" s="207">
        <f>'4. Scores-Manual'!I105</f>
        <v>3</v>
      </c>
      <c r="AC18" s="208">
        <f>AB18*$AC$10</f>
        <v>6</v>
      </c>
      <c r="AD18" s="210"/>
      <c r="AE18" s="207">
        <f>'4. Scores-Manual'!I125</f>
        <v>3</v>
      </c>
      <c r="AF18" s="208">
        <f>AE18*$AF$10</f>
        <v>6</v>
      </c>
      <c r="AG18" s="212"/>
      <c r="AH18" s="189"/>
      <c r="AI18" s="189"/>
      <c r="AJ18" s="189"/>
      <c r="AK18" s="189"/>
      <c r="AL18" s="189"/>
      <c r="AM18" s="189"/>
      <c r="AN18" s="189"/>
      <c r="AO18" s="189"/>
      <c r="AP18" s="189"/>
      <c r="AQ18" s="189"/>
      <c r="AR18" s="189"/>
      <c r="AS18" s="189"/>
      <c r="AT18" s="189"/>
      <c r="AU18" s="189"/>
      <c r="AV18" s="189"/>
      <c r="AW18" s="189"/>
      <c r="AX18" s="189"/>
      <c r="AY18" s="189"/>
      <c r="AZ18" s="189"/>
      <c r="BA18" s="189"/>
    </row>
    <row r="19" spans="1:53" ht="4.5" customHeight="1">
      <c r="B19" s="213"/>
      <c r="C19" s="206"/>
      <c r="D19" s="214"/>
      <c r="E19" s="208"/>
      <c r="F19" s="209"/>
      <c r="G19" s="214"/>
      <c r="H19" s="208"/>
      <c r="I19" s="210"/>
      <c r="J19" s="214"/>
      <c r="K19" s="208"/>
      <c r="L19" s="211"/>
      <c r="M19" s="214"/>
      <c r="N19" s="208"/>
      <c r="O19" s="210"/>
      <c r="P19" s="214"/>
      <c r="Q19" s="208"/>
      <c r="R19" s="210"/>
      <c r="S19" s="214"/>
      <c r="T19" s="208"/>
      <c r="U19" s="210"/>
      <c r="V19" s="214"/>
      <c r="W19" s="208"/>
      <c r="X19" s="210"/>
      <c r="Y19" s="214"/>
      <c r="Z19" s="208"/>
      <c r="AA19" s="210"/>
      <c r="AB19" s="214"/>
      <c r="AC19" s="208"/>
      <c r="AD19" s="210"/>
      <c r="AE19" s="214"/>
      <c r="AF19" s="208"/>
      <c r="AG19" s="212"/>
      <c r="AH19" s="189"/>
      <c r="AI19" s="189"/>
      <c r="AJ19" s="189"/>
      <c r="AK19" s="189"/>
      <c r="AL19" s="189"/>
      <c r="AM19" s="189"/>
      <c r="AN19" s="189"/>
      <c r="AO19" s="189"/>
      <c r="AP19" s="189"/>
      <c r="AQ19" s="189"/>
      <c r="AR19" s="189"/>
      <c r="AS19" s="189"/>
      <c r="AT19" s="189"/>
      <c r="AU19" s="189"/>
      <c r="AV19" s="189"/>
      <c r="AW19" s="189"/>
      <c r="AX19" s="189"/>
      <c r="AY19" s="189"/>
      <c r="AZ19" s="189"/>
      <c r="BA19" s="189"/>
    </row>
    <row r="20" spans="1:53" ht="24" customHeight="1">
      <c r="B20" s="213">
        <f>'2.Project Details'!H14</f>
        <v>0</v>
      </c>
      <c r="C20" s="206">
        <f>'2.Project Details'!H15</f>
        <v>0</v>
      </c>
      <c r="D20" s="207" t="e">
        <f>'5.Scores-Automatic'!J20</f>
        <v>#DIV/0!</v>
      </c>
      <c r="E20" s="208" t="e">
        <f>D20*$E$10</f>
        <v>#DIV/0!</v>
      </c>
      <c r="F20" s="209"/>
      <c r="G20" s="207" t="e">
        <f>'5.Scores-Automatic'!J43</f>
        <v>#N/A</v>
      </c>
      <c r="H20" s="208" t="e">
        <f>G20*$H$10</f>
        <v>#N/A</v>
      </c>
      <c r="I20" s="210"/>
      <c r="J20" s="207" t="e">
        <f>'5.Scores-Automatic'!J65</f>
        <v>#N/A</v>
      </c>
      <c r="K20" s="208" t="e">
        <f>J20*$K$10</f>
        <v>#N/A</v>
      </c>
      <c r="L20" s="211"/>
      <c r="M20" s="207">
        <f>'4. Scores-Manual'!J10</f>
        <v>0</v>
      </c>
      <c r="N20" s="208">
        <f>M20*$N$10</f>
        <v>0</v>
      </c>
      <c r="O20" s="210"/>
      <c r="P20" s="207">
        <f>'4. Scores-Manual'!J28</f>
        <v>0</v>
      </c>
      <c r="Q20" s="208">
        <f>P20*$Q$10</f>
        <v>0</v>
      </c>
      <c r="R20" s="210"/>
      <c r="S20" s="207">
        <f>'4. Scores-Manual'!J47</f>
        <v>0</v>
      </c>
      <c r="T20" s="208">
        <f>S20*$T$10</f>
        <v>0</v>
      </c>
      <c r="U20" s="210"/>
      <c r="V20" s="207">
        <f>'4. Scores-Manual'!J66</f>
        <v>6</v>
      </c>
      <c r="W20" s="208">
        <f>V20*$W$10</f>
        <v>0</v>
      </c>
      <c r="X20" s="210"/>
      <c r="Y20" s="207">
        <f>'4. Scores-Manual'!J85</f>
        <v>6</v>
      </c>
      <c r="Z20" s="208">
        <f>Y20*$Z$10</f>
        <v>12</v>
      </c>
      <c r="AA20" s="210"/>
      <c r="AB20" s="207">
        <f>'4. Scores-Manual'!J105</f>
        <v>6</v>
      </c>
      <c r="AC20" s="208">
        <f>AB20*$AC$10</f>
        <v>12</v>
      </c>
      <c r="AD20" s="210"/>
      <c r="AE20" s="207">
        <f>'4. Scores-Manual'!J125</f>
        <v>6</v>
      </c>
      <c r="AF20" s="208">
        <f>AE20*$AF$10</f>
        <v>12</v>
      </c>
      <c r="AG20" s="212"/>
      <c r="AH20" s="189"/>
      <c r="AI20" s="189"/>
      <c r="AJ20" s="189"/>
      <c r="AK20" s="189"/>
      <c r="AL20" s="189"/>
      <c r="AM20" s="189"/>
      <c r="AN20" s="189"/>
      <c r="AO20" s="189"/>
      <c r="AP20" s="189"/>
      <c r="AQ20" s="189"/>
      <c r="AR20" s="189"/>
      <c r="AS20" s="189"/>
      <c r="AT20" s="189"/>
      <c r="AU20" s="189"/>
      <c r="AV20" s="189"/>
      <c r="AW20" s="189"/>
      <c r="AX20" s="189"/>
      <c r="AY20" s="189"/>
      <c r="AZ20" s="189"/>
      <c r="BA20" s="189"/>
    </row>
    <row r="21" spans="1:53" ht="4.5" customHeight="1">
      <c r="B21" s="213"/>
      <c r="C21" s="206"/>
      <c r="D21" s="214"/>
      <c r="E21" s="208"/>
      <c r="F21" s="209"/>
      <c r="G21" s="214"/>
      <c r="H21" s="208"/>
      <c r="I21" s="210"/>
      <c r="J21" s="214"/>
      <c r="K21" s="208"/>
      <c r="L21" s="211"/>
      <c r="M21" s="214"/>
      <c r="N21" s="208"/>
      <c r="O21" s="210"/>
      <c r="P21" s="214"/>
      <c r="Q21" s="208"/>
      <c r="R21" s="210"/>
      <c r="S21" s="214"/>
      <c r="T21" s="208"/>
      <c r="U21" s="210"/>
      <c r="V21" s="214"/>
      <c r="W21" s="208"/>
      <c r="X21" s="210"/>
      <c r="Y21" s="214"/>
      <c r="Z21" s="208"/>
      <c r="AA21" s="210"/>
      <c r="AB21" s="214"/>
      <c r="AC21" s="208"/>
      <c r="AD21" s="210"/>
      <c r="AE21" s="214"/>
      <c r="AF21" s="208"/>
      <c r="AG21" s="212"/>
      <c r="AH21" s="189"/>
      <c r="AI21" s="189"/>
      <c r="AJ21" s="189"/>
      <c r="AK21" s="189"/>
      <c r="AL21" s="189"/>
      <c r="AM21" s="189"/>
      <c r="AN21" s="189"/>
      <c r="AO21" s="189"/>
      <c r="AP21" s="189"/>
      <c r="AQ21" s="189"/>
      <c r="AR21" s="189"/>
      <c r="AS21" s="189"/>
      <c r="AT21" s="189"/>
      <c r="AU21" s="189"/>
      <c r="AV21" s="189"/>
      <c r="AW21" s="189"/>
      <c r="AX21" s="189"/>
      <c r="AY21" s="189"/>
      <c r="AZ21" s="189"/>
      <c r="BA21" s="189"/>
    </row>
    <row r="22" spans="1:53" ht="24" customHeight="1">
      <c r="B22" s="213">
        <f>'2.Project Details'!I14</f>
        <v>0</v>
      </c>
      <c r="C22" s="206">
        <f>'2.Project Details'!I15</f>
        <v>0</v>
      </c>
      <c r="D22" s="207" t="e">
        <f>'5.Scores-Automatic'!K20</f>
        <v>#DIV/0!</v>
      </c>
      <c r="E22" s="208" t="e">
        <f>D22*$E$10</f>
        <v>#DIV/0!</v>
      </c>
      <c r="F22" s="209"/>
      <c r="G22" s="207" t="e">
        <f>'5.Scores-Automatic'!K43</f>
        <v>#N/A</v>
      </c>
      <c r="H22" s="208" t="e">
        <f>G22*$H$10</f>
        <v>#N/A</v>
      </c>
      <c r="I22" s="210"/>
      <c r="J22" s="207" t="e">
        <f>'5.Scores-Automatic'!K65</f>
        <v>#N/A</v>
      </c>
      <c r="K22" s="208" t="e">
        <f>J22*$K$10</f>
        <v>#N/A</v>
      </c>
      <c r="L22" s="211"/>
      <c r="M22" s="207">
        <f>'4. Scores-Manual'!K10</f>
        <v>0</v>
      </c>
      <c r="N22" s="208">
        <f>M22*$N$10</f>
        <v>0</v>
      </c>
      <c r="O22" s="210"/>
      <c r="P22" s="207">
        <f>'4. Scores-Manual'!K28</f>
        <v>0</v>
      </c>
      <c r="Q22" s="208">
        <f>P22*$Q$10</f>
        <v>0</v>
      </c>
      <c r="R22" s="210"/>
      <c r="S22" s="207">
        <f>'4. Scores-Manual'!K47</f>
        <v>0</v>
      </c>
      <c r="T22" s="208">
        <f>S22*$T$10</f>
        <v>0</v>
      </c>
      <c r="U22" s="210"/>
      <c r="V22" s="207">
        <f>'4. Scores-Manual'!K66</f>
        <v>7</v>
      </c>
      <c r="W22" s="208">
        <f>V22*$W$10</f>
        <v>0</v>
      </c>
      <c r="X22" s="210"/>
      <c r="Y22" s="207">
        <f>'4. Scores-Manual'!K85</f>
        <v>7</v>
      </c>
      <c r="Z22" s="208">
        <f>Y22*$Z$10</f>
        <v>14</v>
      </c>
      <c r="AA22" s="210"/>
      <c r="AB22" s="207">
        <f>'4. Scores-Manual'!K105</f>
        <v>7</v>
      </c>
      <c r="AC22" s="208">
        <f>AB22*$AC$10</f>
        <v>14</v>
      </c>
      <c r="AD22" s="210"/>
      <c r="AE22" s="207">
        <f>'4. Scores-Manual'!K125</f>
        <v>7</v>
      </c>
      <c r="AF22" s="208">
        <f>AE22*$AF$10</f>
        <v>14</v>
      </c>
      <c r="AG22" s="212"/>
      <c r="AH22" s="189"/>
      <c r="AI22" s="189"/>
      <c r="AJ22" s="189"/>
      <c r="AK22" s="189"/>
      <c r="AL22" s="189"/>
      <c r="AM22" s="189"/>
      <c r="AN22" s="189"/>
      <c r="AO22" s="189"/>
      <c r="AP22" s="189"/>
      <c r="AQ22" s="189"/>
      <c r="AR22" s="189"/>
      <c r="AS22" s="189"/>
      <c r="AT22" s="189"/>
      <c r="AU22" s="189"/>
      <c r="AV22" s="189"/>
      <c r="AW22" s="189"/>
      <c r="AX22" s="189"/>
      <c r="AY22" s="189"/>
      <c r="AZ22" s="189"/>
      <c r="BA22" s="189"/>
    </row>
    <row r="23" spans="1:53" ht="4.5" customHeight="1">
      <c r="C23" s="206"/>
      <c r="D23" s="216"/>
      <c r="E23" s="217"/>
      <c r="F23" s="210"/>
      <c r="G23" s="216"/>
      <c r="H23" s="217"/>
      <c r="I23" s="210"/>
      <c r="J23" s="216"/>
      <c r="K23" s="217"/>
      <c r="L23" s="210"/>
      <c r="M23" s="216"/>
      <c r="N23" s="217"/>
      <c r="O23" s="210"/>
      <c r="P23" s="216"/>
      <c r="Q23" s="217"/>
      <c r="R23" s="210"/>
      <c r="S23" s="216"/>
      <c r="T23" s="217"/>
      <c r="U23" s="210"/>
      <c r="V23" s="216"/>
      <c r="W23" s="217"/>
      <c r="X23" s="210"/>
      <c r="Y23" s="216"/>
      <c r="Z23" s="217"/>
      <c r="AA23" s="210"/>
      <c r="AB23" s="216"/>
      <c r="AC23" s="217"/>
      <c r="AD23" s="210"/>
      <c r="AE23" s="216"/>
      <c r="AF23" s="217"/>
      <c r="AG23" s="212"/>
      <c r="AH23" s="189"/>
      <c r="AI23" s="189"/>
      <c r="AJ23" s="189"/>
      <c r="AK23" s="189"/>
      <c r="AL23" s="189"/>
      <c r="AM23" s="189"/>
      <c r="AN23" s="189"/>
      <c r="AO23" s="189"/>
      <c r="AP23" s="189"/>
      <c r="AQ23" s="189"/>
      <c r="AR23" s="189"/>
      <c r="AS23" s="189"/>
      <c r="AT23" s="189"/>
      <c r="AU23" s="189"/>
      <c r="AV23" s="189"/>
      <c r="AW23" s="189"/>
      <c r="AX23" s="189"/>
      <c r="AY23" s="189"/>
      <c r="AZ23" s="189"/>
      <c r="BA23" s="189"/>
    </row>
    <row r="24" spans="1:53" ht="24" customHeight="1">
      <c r="C24" s="206"/>
      <c r="D24" s="218"/>
      <c r="E24" s="217"/>
      <c r="F24" s="210"/>
      <c r="G24" s="218"/>
      <c r="H24" s="217"/>
      <c r="I24" s="210"/>
      <c r="J24" s="218"/>
      <c r="K24" s="217"/>
      <c r="L24" s="210"/>
      <c r="M24" s="218"/>
      <c r="N24" s="217"/>
      <c r="O24" s="210"/>
      <c r="P24" s="218"/>
      <c r="Q24" s="217"/>
      <c r="R24" s="210"/>
      <c r="S24" s="218"/>
      <c r="T24" s="217"/>
      <c r="U24" s="210"/>
      <c r="V24" s="218"/>
      <c r="W24" s="217"/>
      <c r="X24" s="210"/>
      <c r="Y24" s="218"/>
      <c r="Z24" s="217"/>
      <c r="AA24" s="210"/>
      <c r="AB24" s="218"/>
      <c r="AC24" s="217"/>
      <c r="AD24" s="210"/>
      <c r="AE24" s="218"/>
      <c r="AF24" s="217"/>
      <c r="AG24" s="212"/>
      <c r="AH24" s="189"/>
      <c r="AI24" s="189"/>
      <c r="AJ24" s="189"/>
      <c r="AK24" s="189"/>
      <c r="AL24" s="189"/>
      <c r="AM24" s="189"/>
      <c r="AN24" s="189"/>
      <c r="AO24" s="189"/>
      <c r="AP24" s="189"/>
      <c r="AQ24" s="189"/>
      <c r="AR24" s="189"/>
      <c r="AS24" s="189"/>
      <c r="AT24" s="189"/>
      <c r="AU24" s="189"/>
      <c r="AV24" s="189"/>
      <c r="AW24" s="189"/>
      <c r="AX24" s="189"/>
      <c r="AY24" s="189"/>
      <c r="AZ24" s="189"/>
      <c r="BA24" s="189"/>
    </row>
    <row r="25" spans="1:53" ht="4.5" customHeight="1">
      <c r="C25" s="219"/>
      <c r="D25" s="220"/>
      <c r="E25" s="221"/>
      <c r="F25" s="222"/>
      <c r="G25" s="220"/>
      <c r="H25" s="221"/>
      <c r="I25" s="222"/>
      <c r="J25" s="220"/>
      <c r="K25" s="221"/>
      <c r="L25" s="222"/>
      <c r="M25" s="220"/>
      <c r="N25" s="221"/>
      <c r="O25" s="222"/>
      <c r="P25" s="220"/>
      <c r="Q25" s="221"/>
      <c r="R25" s="222"/>
      <c r="S25" s="220"/>
      <c r="T25" s="221"/>
      <c r="U25" s="222"/>
      <c r="V25" s="220"/>
      <c r="W25" s="221"/>
      <c r="X25" s="222"/>
      <c r="Y25" s="220"/>
      <c r="Z25" s="221"/>
      <c r="AA25" s="222"/>
      <c r="AB25" s="220"/>
      <c r="AC25" s="221"/>
      <c r="AD25" s="222"/>
      <c r="AE25" s="220"/>
      <c r="AF25" s="221"/>
      <c r="AG25" s="223"/>
      <c r="AH25" s="189"/>
      <c r="AI25" s="189"/>
      <c r="AJ25" s="189"/>
      <c r="AK25" s="189"/>
      <c r="AL25" s="189"/>
      <c r="AM25" s="189"/>
      <c r="AN25" s="189"/>
      <c r="AO25" s="189"/>
      <c r="AP25" s="189"/>
      <c r="AQ25" s="189"/>
      <c r="AR25" s="189"/>
      <c r="AS25" s="189"/>
      <c r="AT25" s="189"/>
      <c r="AU25" s="189"/>
      <c r="AV25" s="189"/>
      <c r="AW25" s="189"/>
      <c r="AX25" s="189"/>
      <c r="AY25" s="189"/>
      <c r="AZ25" s="189"/>
      <c r="BA25" s="189"/>
    </row>
    <row r="26" spans="1:53" ht="24" customHeight="1">
      <c r="A26" s="336"/>
      <c r="B26" s="336"/>
      <c r="C26" s="337"/>
      <c r="D26" s="224"/>
      <c r="E26" s="338"/>
      <c r="F26" s="339"/>
      <c r="G26" s="224"/>
      <c r="H26" s="338"/>
      <c r="I26" s="339"/>
      <c r="J26" s="224"/>
      <c r="K26" s="338"/>
      <c r="L26" s="339"/>
      <c r="M26" s="224"/>
      <c r="N26" s="338"/>
      <c r="O26" s="339"/>
      <c r="P26" s="224"/>
      <c r="Q26" s="338"/>
      <c r="R26" s="339"/>
      <c r="S26" s="224"/>
      <c r="T26" s="338"/>
      <c r="U26" s="339"/>
      <c r="V26" s="224"/>
      <c r="W26" s="338"/>
      <c r="X26" s="339"/>
      <c r="Y26" s="224"/>
      <c r="Z26" s="338"/>
      <c r="AA26" s="339"/>
      <c r="AB26" s="224"/>
      <c r="AC26" s="338"/>
      <c r="AD26" s="339"/>
      <c r="AE26" s="224"/>
      <c r="AF26" s="338"/>
      <c r="AG26" s="340"/>
      <c r="AH26" s="39" t="s">
        <v>205</v>
      </c>
      <c r="AI26" s="189"/>
      <c r="AJ26" s="189"/>
      <c r="AK26" s="189"/>
      <c r="AL26" s="189"/>
      <c r="AM26" s="189"/>
      <c r="AN26" s="189"/>
      <c r="AO26" s="189"/>
      <c r="AP26" s="189"/>
      <c r="AQ26" s="189"/>
      <c r="AR26" s="189"/>
      <c r="AS26" s="189"/>
      <c r="AT26" s="189"/>
      <c r="AU26" s="189"/>
      <c r="AV26" s="189"/>
      <c r="AW26" s="189"/>
      <c r="AX26" s="189"/>
      <c r="AY26" s="189"/>
      <c r="AZ26" s="189"/>
      <c r="BA26" s="189"/>
    </row>
    <row r="27" spans="1:53" ht="4.5" customHeight="1">
      <c r="A27" s="336"/>
      <c r="B27" s="336"/>
      <c r="C27" s="337"/>
      <c r="D27" s="220"/>
      <c r="E27" s="338"/>
      <c r="F27" s="339"/>
      <c r="G27" s="220"/>
      <c r="H27" s="338"/>
      <c r="I27" s="339"/>
      <c r="J27" s="220"/>
      <c r="K27" s="338"/>
      <c r="L27" s="339"/>
      <c r="M27" s="220"/>
      <c r="N27" s="338"/>
      <c r="O27" s="339"/>
      <c r="P27" s="220"/>
      <c r="Q27" s="338"/>
      <c r="R27" s="339"/>
      <c r="S27" s="220"/>
      <c r="T27" s="338"/>
      <c r="U27" s="339"/>
      <c r="V27" s="220"/>
      <c r="W27" s="338"/>
      <c r="X27" s="339"/>
      <c r="Y27" s="220"/>
      <c r="Z27" s="338"/>
      <c r="AA27" s="339"/>
      <c r="AB27" s="220"/>
      <c r="AC27" s="338"/>
      <c r="AD27" s="339"/>
      <c r="AE27" s="220"/>
      <c r="AF27" s="338"/>
      <c r="AG27" s="340"/>
      <c r="AH27" s="189"/>
      <c r="AI27" s="189"/>
      <c r="AJ27" s="189"/>
      <c r="AK27" s="189"/>
      <c r="AL27" s="189"/>
      <c r="AM27" s="189"/>
      <c r="AN27" s="189"/>
      <c r="AO27" s="189"/>
      <c r="AP27" s="189"/>
      <c r="AQ27" s="189"/>
      <c r="AR27" s="189"/>
      <c r="AS27" s="189"/>
      <c r="AT27" s="189"/>
      <c r="AU27" s="189"/>
      <c r="AV27" s="189"/>
      <c r="AW27" s="189"/>
      <c r="AX27" s="189"/>
      <c r="AY27" s="189"/>
      <c r="AZ27" s="189"/>
      <c r="BA27" s="189"/>
    </row>
    <row r="28" spans="1:53" ht="24" customHeight="1">
      <c r="A28" s="336"/>
      <c r="B28" s="336"/>
      <c r="C28" s="341"/>
      <c r="D28" s="225">
        <v>10</v>
      </c>
      <c r="E28" s="226">
        <f>E10</f>
        <v>2</v>
      </c>
      <c r="F28" s="225"/>
      <c r="G28" s="225">
        <v>10</v>
      </c>
      <c r="H28" s="226">
        <f>H10</f>
        <v>2</v>
      </c>
      <c r="I28" s="225"/>
      <c r="J28" s="225">
        <v>10</v>
      </c>
      <c r="K28" s="226">
        <f>K10</f>
        <v>10</v>
      </c>
      <c r="L28" s="225"/>
      <c r="M28" s="225">
        <v>10</v>
      </c>
      <c r="N28" s="226">
        <f>N10</f>
        <v>2</v>
      </c>
      <c r="O28" s="225"/>
      <c r="P28" s="225">
        <v>10</v>
      </c>
      <c r="Q28" s="226">
        <f>Q10</f>
        <v>2</v>
      </c>
      <c r="R28" s="225"/>
      <c r="S28" s="225">
        <v>10</v>
      </c>
      <c r="T28" s="226">
        <f>T10</f>
        <v>2</v>
      </c>
      <c r="U28" s="225"/>
      <c r="V28" s="225">
        <v>10</v>
      </c>
      <c r="W28" s="226">
        <f>W10</f>
        <v>0</v>
      </c>
      <c r="X28" s="225"/>
      <c r="Y28" s="225">
        <v>10</v>
      </c>
      <c r="Z28" s="226">
        <f>Z10</f>
        <v>2</v>
      </c>
      <c r="AA28" s="225"/>
      <c r="AB28" s="225">
        <f>IF(AB7="Other1",0,10)</f>
        <v>0</v>
      </c>
      <c r="AC28" s="226">
        <f>AC10</f>
        <v>2</v>
      </c>
      <c r="AD28" s="225"/>
      <c r="AE28" s="225">
        <f>IF(AE7="Other1",0,10)</f>
        <v>10</v>
      </c>
      <c r="AF28" s="226">
        <f>AF10</f>
        <v>2</v>
      </c>
      <c r="AG28" s="227">
        <f>(D28*E28)+(G28*H28)+(J28*K28)+(M28*N28)+(P28*Q28)+(S28*T28)+(V28*W28)+(Y28*Z28)+(AB28*AC28)+(AE28*AF28)</f>
        <v>240</v>
      </c>
      <c r="AH28" s="189"/>
      <c r="AI28" s="189"/>
      <c r="AJ28" s="189"/>
      <c r="AK28" s="189"/>
      <c r="AL28" s="189"/>
      <c r="AM28" s="189"/>
      <c r="AN28" s="189"/>
      <c r="AO28" s="189"/>
      <c r="AP28" s="189"/>
      <c r="AQ28" s="189"/>
      <c r="AR28" s="189"/>
      <c r="AS28" s="189"/>
      <c r="AT28" s="189"/>
      <c r="AU28" s="189"/>
      <c r="AV28" s="189"/>
      <c r="AW28" s="189"/>
      <c r="AX28" s="189"/>
      <c r="AY28" s="189"/>
      <c r="AZ28" s="189"/>
      <c r="BA28" s="189"/>
    </row>
    <row r="29" spans="1:53" ht="4.5" customHeight="1">
      <c r="A29" s="336"/>
      <c r="B29" s="336"/>
      <c r="C29" s="337"/>
      <c r="D29" s="255"/>
      <c r="E29" s="255"/>
      <c r="F29" s="255"/>
      <c r="G29" s="255"/>
      <c r="H29" s="255"/>
      <c r="I29" s="255"/>
      <c r="J29" s="255"/>
      <c r="K29" s="255"/>
      <c r="L29" s="255"/>
      <c r="M29" s="255"/>
      <c r="N29" s="255"/>
      <c r="O29" s="255"/>
      <c r="P29" s="255"/>
      <c r="Q29" s="255"/>
      <c r="R29" s="255"/>
      <c r="S29" s="255"/>
      <c r="T29" s="255"/>
      <c r="U29" s="255"/>
      <c r="V29" s="225"/>
      <c r="W29" s="225"/>
      <c r="X29" s="225"/>
      <c r="Y29" s="225"/>
      <c r="Z29" s="225"/>
      <c r="AA29" s="225"/>
      <c r="AB29" s="225"/>
      <c r="AC29" s="225"/>
      <c r="AD29" s="225"/>
      <c r="AE29" s="225"/>
      <c r="AF29" s="225"/>
      <c r="AG29" s="225"/>
      <c r="AH29" s="189"/>
      <c r="AI29" s="189"/>
      <c r="AJ29" s="189"/>
      <c r="AK29" s="189"/>
      <c r="AL29" s="189"/>
      <c r="AM29" s="189"/>
      <c r="AN29" s="189"/>
      <c r="AO29" s="189"/>
      <c r="AP29" s="189"/>
      <c r="AQ29" s="189"/>
      <c r="AR29" s="189"/>
      <c r="AS29" s="189"/>
      <c r="AT29" s="189"/>
      <c r="AU29" s="189"/>
      <c r="AV29" s="189"/>
      <c r="AW29" s="189"/>
      <c r="AX29" s="189"/>
      <c r="AY29" s="189"/>
      <c r="AZ29" s="189"/>
      <c r="BA29" s="189"/>
    </row>
    <row r="30" spans="1:53" ht="24" customHeight="1">
      <c r="A30" s="336"/>
      <c r="B30" s="336"/>
      <c r="C30" s="342"/>
      <c r="D30" s="255"/>
      <c r="E30" s="255"/>
      <c r="F30" s="255"/>
      <c r="G30" s="255"/>
      <c r="H30" s="255"/>
      <c r="I30" s="255"/>
      <c r="J30" s="255"/>
      <c r="K30" s="255"/>
      <c r="L30" s="255"/>
      <c r="M30" s="255"/>
      <c r="N30" s="255"/>
      <c r="O30" s="255"/>
      <c r="P30" s="255"/>
      <c r="Q30" s="255"/>
      <c r="R30" s="255"/>
      <c r="S30" s="255"/>
      <c r="T30" s="255"/>
      <c r="U30" s="255"/>
      <c r="V30" s="225"/>
      <c r="W30" s="225"/>
      <c r="X30" s="225"/>
      <c r="Y30" s="225"/>
      <c r="Z30" s="225"/>
      <c r="AA30" s="225"/>
      <c r="AB30" s="225"/>
      <c r="AC30" s="225"/>
      <c r="AD30" s="225"/>
      <c r="AE30" s="225"/>
      <c r="AF30" s="225"/>
      <c r="AG30" s="225"/>
      <c r="AH30" s="189"/>
      <c r="AI30" s="189"/>
      <c r="AJ30" s="189"/>
      <c r="AK30" s="189"/>
      <c r="AL30" s="189"/>
      <c r="AM30" s="189"/>
      <c r="AN30" s="189"/>
      <c r="AO30" s="189"/>
      <c r="AP30" s="189"/>
      <c r="AQ30" s="189"/>
      <c r="AR30" s="189"/>
      <c r="AS30" s="189"/>
      <c r="AT30" s="189"/>
      <c r="AU30" s="189"/>
      <c r="AV30" s="189"/>
      <c r="AW30" s="189"/>
      <c r="AX30" s="189"/>
      <c r="AY30" s="189"/>
      <c r="AZ30" s="189"/>
      <c r="BA30" s="189"/>
    </row>
    <row r="31" spans="1:53" ht="4.5" customHeight="1">
      <c r="A31" s="336"/>
      <c r="B31" s="336"/>
      <c r="C31" s="342"/>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189"/>
      <c r="AI31" s="189"/>
      <c r="AJ31" s="189"/>
      <c r="AK31" s="189"/>
      <c r="AL31" s="189"/>
      <c r="AM31" s="189"/>
      <c r="AN31" s="189"/>
      <c r="AO31" s="189"/>
      <c r="AP31" s="189"/>
      <c r="AQ31" s="189"/>
      <c r="AR31" s="189"/>
      <c r="AS31" s="189"/>
      <c r="AT31" s="189"/>
      <c r="AU31" s="189"/>
      <c r="AV31" s="189"/>
      <c r="AW31" s="189"/>
      <c r="AX31" s="189"/>
      <c r="AY31" s="189"/>
      <c r="AZ31" s="189"/>
      <c r="BA31" s="189"/>
    </row>
    <row r="32" spans="1:53" ht="31.5" customHeight="1">
      <c r="C32" s="1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row>
    <row r="33" spans="2:53" ht="24" customHeight="1">
      <c r="B33" s="229"/>
      <c r="C33" s="1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row>
    <row r="34" spans="2:53" ht="24" customHeight="1">
      <c r="C34" s="230"/>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row>
    <row r="35" spans="2:53" ht="12.75" customHeight="1">
      <c r="C35" s="231"/>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225"/>
      <c r="AI35" s="225"/>
      <c r="AJ35" s="225"/>
      <c r="AK35" s="225"/>
      <c r="AL35" s="225"/>
      <c r="AM35" s="225"/>
      <c r="AN35" s="225"/>
      <c r="AO35" s="225"/>
      <c r="AP35" s="225"/>
      <c r="AQ35" s="225"/>
      <c r="AR35" s="225"/>
      <c r="AS35" s="225"/>
      <c r="AT35" s="225"/>
      <c r="AU35" s="225"/>
      <c r="AV35" s="225"/>
      <c r="AW35" s="225"/>
      <c r="AX35" s="225"/>
      <c r="AY35" s="225"/>
      <c r="AZ35" s="225"/>
      <c r="BA35" s="225"/>
    </row>
    <row r="36" spans="2:53" ht="12.75" customHeight="1">
      <c r="C36" s="231"/>
      <c r="D36" s="232">
        <v>0</v>
      </c>
      <c r="E36" s="233">
        <f t="shared" ref="E36:E47" si="0">D36*$E$10</f>
        <v>0</v>
      </c>
      <c r="F36" s="234"/>
      <c r="G36" s="232">
        <v>0</v>
      </c>
      <c r="H36" s="233">
        <f t="shared" ref="H36:H47" si="1">G36*$H$10</f>
        <v>0</v>
      </c>
      <c r="I36" s="234"/>
      <c r="J36" s="232">
        <v>0</v>
      </c>
      <c r="K36" s="233">
        <f t="shared" ref="K36:K47" si="2">J36*$K$10</f>
        <v>0</v>
      </c>
      <c r="L36" s="234"/>
      <c r="M36" s="232">
        <v>0</v>
      </c>
      <c r="N36" s="233"/>
      <c r="O36" s="234"/>
      <c r="P36" s="235"/>
      <c r="Q36" s="233"/>
      <c r="R36" s="234"/>
      <c r="S36" s="232"/>
      <c r="T36" s="233"/>
      <c r="U36" s="234"/>
      <c r="V36" s="235"/>
      <c r="W36" s="233"/>
      <c r="X36" s="234"/>
      <c r="Y36" s="235"/>
      <c r="Z36" s="233"/>
      <c r="AA36" s="234"/>
      <c r="AB36" s="232"/>
      <c r="AC36" s="233">
        <f t="shared" ref="AC36:AC47" si="3">AB36*$AC$10</f>
        <v>0</v>
      </c>
      <c r="AD36" s="234"/>
      <c r="AE36" s="232">
        <v>0</v>
      </c>
      <c r="AF36" s="233">
        <f t="shared" ref="AF36:AF47" si="4">AE36*$AF$10</f>
        <v>0</v>
      </c>
      <c r="AG36" s="236"/>
      <c r="AH36" s="225"/>
      <c r="AI36" s="225"/>
      <c r="AJ36" s="225"/>
      <c r="AK36" s="225"/>
      <c r="AL36" s="225"/>
      <c r="AM36" s="225"/>
      <c r="AN36" s="225"/>
      <c r="AO36" s="225"/>
      <c r="AP36" s="225"/>
      <c r="AQ36" s="225"/>
      <c r="AR36" s="225"/>
      <c r="AS36" s="225"/>
      <c r="AT36" s="225"/>
      <c r="AU36" s="225"/>
      <c r="AV36" s="225"/>
      <c r="AW36" s="225"/>
      <c r="AX36" s="225"/>
      <c r="AY36" s="225"/>
      <c r="AZ36" s="225"/>
      <c r="BA36" s="225"/>
    </row>
    <row r="37" spans="2:53" ht="12.75" customHeight="1">
      <c r="C37" s="231"/>
      <c r="D37" s="232">
        <v>0</v>
      </c>
      <c r="E37" s="233">
        <f t="shared" si="0"/>
        <v>0</v>
      </c>
      <c r="F37" s="234"/>
      <c r="G37" s="232">
        <v>0</v>
      </c>
      <c r="H37" s="233">
        <f t="shared" si="1"/>
        <v>0</v>
      </c>
      <c r="I37" s="234"/>
      <c r="J37" s="232">
        <v>0</v>
      </c>
      <c r="K37" s="233">
        <f t="shared" si="2"/>
        <v>0</v>
      </c>
      <c r="L37" s="234"/>
      <c r="M37" s="232">
        <v>0</v>
      </c>
      <c r="N37" s="233"/>
      <c r="O37" s="234"/>
      <c r="P37" s="235"/>
      <c r="Q37" s="233"/>
      <c r="R37" s="234"/>
      <c r="S37" s="232"/>
      <c r="T37" s="233"/>
      <c r="U37" s="234"/>
      <c r="V37" s="235"/>
      <c r="W37" s="233"/>
      <c r="X37" s="234"/>
      <c r="Y37" s="235"/>
      <c r="Z37" s="233"/>
      <c r="AA37" s="234"/>
      <c r="AB37" s="232"/>
      <c r="AC37" s="233">
        <f t="shared" si="3"/>
        <v>0</v>
      </c>
      <c r="AD37" s="234"/>
      <c r="AE37" s="232">
        <v>0</v>
      </c>
      <c r="AF37" s="233">
        <f t="shared" si="4"/>
        <v>0</v>
      </c>
      <c r="AG37" s="236"/>
      <c r="AH37" s="225"/>
      <c r="AI37" s="225"/>
      <c r="AJ37" s="225"/>
      <c r="AK37" s="225"/>
      <c r="AL37" s="225"/>
      <c r="AM37" s="225"/>
      <c r="AN37" s="225"/>
      <c r="AO37" s="225"/>
      <c r="AP37" s="225"/>
      <c r="AQ37" s="225"/>
      <c r="AR37" s="225"/>
      <c r="AS37" s="225"/>
      <c r="AT37" s="225"/>
      <c r="AU37" s="225"/>
      <c r="AV37" s="225"/>
      <c r="AW37" s="225"/>
      <c r="AX37" s="225"/>
      <c r="AY37" s="225"/>
      <c r="AZ37" s="225"/>
      <c r="BA37" s="225"/>
    </row>
    <row r="38" spans="2:53" ht="12.75" customHeight="1">
      <c r="C38" s="231"/>
      <c r="D38" s="232">
        <v>0</v>
      </c>
      <c r="E38" s="233">
        <f t="shared" si="0"/>
        <v>0</v>
      </c>
      <c r="F38" s="234"/>
      <c r="G38" s="232">
        <v>0</v>
      </c>
      <c r="H38" s="233">
        <f t="shared" si="1"/>
        <v>0</v>
      </c>
      <c r="I38" s="234"/>
      <c r="J38" s="232">
        <v>0</v>
      </c>
      <c r="K38" s="233">
        <f t="shared" si="2"/>
        <v>0</v>
      </c>
      <c r="L38" s="234"/>
      <c r="M38" s="232">
        <v>0</v>
      </c>
      <c r="N38" s="233"/>
      <c r="O38" s="234"/>
      <c r="P38" s="235"/>
      <c r="Q38" s="233"/>
      <c r="R38" s="234"/>
      <c r="S38" s="232"/>
      <c r="T38" s="233"/>
      <c r="U38" s="234"/>
      <c r="V38" s="235"/>
      <c r="W38" s="233"/>
      <c r="X38" s="234"/>
      <c r="Y38" s="235"/>
      <c r="Z38" s="233"/>
      <c r="AA38" s="234"/>
      <c r="AB38" s="232"/>
      <c r="AC38" s="233">
        <f t="shared" si="3"/>
        <v>0</v>
      </c>
      <c r="AD38" s="234"/>
      <c r="AE38" s="232">
        <v>0</v>
      </c>
      <c r="AF38" s="233">
        <f t="shared" si="4"/>
        <v>0</v>
      </c>
      <c r="AG38" s="236"/>
      <c r="AH38" s="225"/>
      <c r="AI38" s="225"/>
      <c r="AJ38" s="225"/>
      <c r="AK38" s="225"/>
      <c r="AL38" s="225"/>
      <c r="AM38" s="225"/>
      <c r="AN38" s="225"/>
      <c r="AO38" s="225"/>
      <c r="AP38" s="225"/>
      <c r="AQ38" s="225"/>
      <c r="AR38" s="225"/>
      <c r="AS38" s="225"/>
      <c r="AT38" s="225"/>
      <c r="AU38" s="225"/>
      <c r="AV38" s="225"/>
      <c r="AW38" s="225"/>
      <c r="AX38" s="225"/>
      <c r="AY38" s="225"/>
      <c r="AZ38" s="225"/>
      <c r="BA38" s="225"/>
    </row>
    <row r="39" spans="2:53" ht="12.75" customHeight="1">
      <c r="C39" s="237"/>
      <c r="D39" s="232">
        <v>0</v>
      </c>
      <c r="E39" s="233">
        <f t="shared" si="0"/>
        <v>0</v>
      </c>
      <c r="F39" s="234"/>
      <c r="G39" s="232">
        <v>0</v>
      </c>
      <c r="H39" s="233">
        <f t="shared" si="1"/>
        <v>0</v>
      </c>
      <c r="I39" s="234"/>
      <c r="J39" s="232">
        <v>0</v>
      </c>
      <c r="K39" s="233">
        <f t="shared" si="2"/>
        <v>0</v>
      </c>
      <c r="L39" s="234"/>
      <c r="M39" s="232">
        <v>0</v>
      </c>
      <c r="N39" s="233"/>
      <c r="O39" s="234"/>
      <c r="P39" s="235"/>
      <c r="Q39" s="233"/>
      <c r="R39" s="234"/>
      <c r="S39" s="232"/>
      <c r="T39" s="233"/>
      <c r="U39" s="234"/>
      <c r="V39" s="235"/>
      <c r="W39" s="233"/>
      <c r="X39" s="234"/>
      <c r="Y39" s="235"/>
      <c r="Z39" s="233"/>
      <c r="AA39" s="234"/>
      <c r="AB39" s="232"/>
      <c r="AC39" s="233">
        <f t="shared" si="3"/>
        <v>0</v>
      </c>
      <c r="AD39" s="234"/>
      <c r="AE39" s="232">
        <v>0</v>
      </c>
      <c r="AF39" s="233">
        <f t="shared" si="4"/>
        <v>0</v>
      </c>
      <c r="AG39" s="236"/>
      <c r="AH39" s="225"/>
      <c r="AI39" s="225"/>
      <c r="AJ39" s="225"/>
      <c r="AK39" s="225"/>
      <c r="AL39" s="225"/>
      <c r="AM39" s="225"/>
      <c r="AN39" s="225"/>
      <c r="AO39" s="225"/>
      <c r="AP39" s="225"/>
      <c r="AQ39" s="225"/>
      <c r="AR39" s="225"/>
      <c r="AS39" s="225"/>
      <c r="AT39" s="225"/>
      <c r="AU39" s="225"/>
      <c r="AV39" s="225"/>
      <c r="AW39" s="225"/>
      <c r="AX39" s="225"/>
      <c r="AY39" s="225"/>
      <c r="AZ39" s="225"/>
      <c r="BA39" s="225"/>
    </row>
    <row r="40" spans="2:53" ht="12.75" customHeight="1">
      <c r="C40" s="237"/>
      <c r="D40" s="232">
        <v>0</v>
      </c>
      <c r="E40" s="233">
        <f t="shared" si="0"/>
        <v>0</v>
      </c>
      <c r="F40" s="234"/>
      <c r="G40" s="232">
        <v>0</v>
      </c>
      <c r="H40" s="233">
        <f t="shared" si="1"/>
        <v>0</v>
      </c>
      <c r="I40" s="234"/>
      <c r="J40" s="232">
        <v>0</v>
      </c>
      <c r="K40" s="233">
        <f t="shared" si="2"/>
        <v>0</v>
      </c>
      <c r="L40" s="234"/>
      <c r="M40" s="232">
        <v>0</v>
      </c>
      <c r="N40" s="233"/>
      <c r="O40" s="234"/>
      <c r="P40" s="235"/>
      <c r="Q40" s="233"/>
      <c r="R40" s="234"/>
      <c r="S40" s="232"/>
      <c r="T40" s="233"/>
      <c r="U40" s="234"/>
      <c r="V40" s="235"/>
      <c r="W40" s="233"/>
      <c r="X40" s="234"/>
      <c r="Y40" s="235"/>
      <c r="Z40" s="233"/>
      <c r="AA40" s="234"/>
      <c r="AB40" s="232"/>
      <c r="AC40" s="233">
        <f t="shared" si="3"/>
        <v>0</v>
      </c>
      <c r="AD40" s="234"/>
      <c r="AE40" s="232">
        <v>0</v>
      </c>
      <c r="AF40" s="233">
        <f t="shared" si="4"/>
        <v>0</v>
      </c>
      <c r="AG40" s="236"/>
      <c r="AH40" s="225"/>
      <c r="AI40" s="225"/>
      <c r="AJ40" s="225"/>
      <c r="AK40" s="225"/>
      <c r="AL40" s="225"/>
      <c r="AM40" s="225"/>
      <c r="AN40" s="225"/>
      <c r="AO40" s="225"/>
      <c r="AP40" s="225"/>
      <c r="AQ40" s="225"/>
      <c r="AR40" s="225"/>
      <c r="AS40" s="225"/>
      <c r="AT40" s="225"/>
      <c r="AU40" s="225"/>
      <c r="AV40" s="225"/>
      <c r="AW40" s="225"/>
      <c r="AX40" s="225"/>
      <c r="AY40" s="225"/>
      <c r="AZ40" s="225"/>
      <c r="BA40" s="225"/>
    </row>
    <row r="41" spans="2:53" ht="12.75" customHeight="1">
      <c r="C41" s="237"/>
      <c r="D41" s="232">
        <v>0</v>
      </c>
      <c r="E41" s="233">
        <f t="shared" si="0"/>
        <v>0</v>
      </c>
      <c r="F41" s="234"/>
      <c r="G41" s="232">
        <v>0</v>
      </c>
      <c r="H41" s="233">
        <f t="shared" si="1"/>
        <v>0</v>
      </c>
      <c r="I41" s="234"/>
      <c r="J41" s="232">
        <v>0</v>
      </c>
      <c r="K41" s="233">
        <f t="shared" si="2"/>
        <v>0</v>
      </c>
      <c r="L41" s="234"/>
      <c r="M41" s="232">
        <v>0</v>
      </c>
      <c r="N41" s="233"/>
      <c r="O41" s="234"/>
      <c r="P41" s="235"/>
      <c r="Q41" s="233"/>
      <c r="R41" s="234"/>
      <c r="S41" s="232"/>
      <c r="T41" s="233"/>
      <c r="U41" s="234"/>
      <c r="V41" s="235"/>
      <c r="W41" s="233"/>
      <c r="X41" s="234"/>
      <c r="Y41" s="235"/>
      <c r="Z41" s="233"/>
      <c r="AA41" s="234"/>
      <c r="AB41" s="232"/>
      <c r="AC41" s="233">
        <f t="shared" si="3"/>
        <v>0</v>
      </c>
      <c r="AD41" s="234"/>
      <c r="AE41" s="232">
        <v>0</v>
      </c>
      <c r="AF41" s="233">
        <f t="shared" si="4"/>
        <v>0</v>
      </c>
      <c r="AG41" s="236"/>
      <c r="AH41" s="225"/>
      <c r="AI41" s="225"/>
      <c r="AJ41" s="225"/>
      <c r="AK41" s="225"/>
      <c r="AL41" s="225"/>
      <c r="AM41" s="225"/>
      <c r="AN41" s="225"/>
      <c r="AO41" s="225"/>
      <c r="AP41" s="225"/>
      <c r="AQ41" s="225"/>
      <c r="AR41" s="225"/>
      <c r="AS41" s="225"/>
      <c r="AT41" s="225"/>
      <c r="AU41" s="225"/>
      <c r="AV41" s="225"/>
      <c r="AW41" s="225"/>
      <c r="AX41" s="225"/>
      <c r="AY41" s="225"/>
      <c r="AZ41" s="225"/>
      <c r="BA41" s="225"/>
    </row>
    <row r="42" spans="2:53" ht="12.75" customHeight="1">
      <c r="C42" s="237"/>
      <c r="D42" s="232">
        <v>0</v>
      </c>
      <c r="E42" s="233">
        <f t="shared" si="0"/>
        <v>0</v>
      </c>
      <c r="F42" s="234"/>
      <c r="G42" s="232">
        <v>0</v>
      </c>
      <c r="H42" s="233">
        <f t="shared" si="1"/>
        <v>0</v>
      </c>
      <c r="I42" s="234"/>
      <c r="J42" s="232">
        <v>0</v>
      </c>
      <c r="K42" s="233">
        <f t="shared" si="2"/>
        <v>0</v>
      </c>
      <c r="L42" s="234"/>
      <c r="M42" s="232">
        <v>0</v>
      </c>
      <c r="N42" s="233"/>
      <c r="O42" s="234"/>
      <c r="P42" s="235"/>
      <c r="Q42" s="233"/>
      <c r="R42" s="234"/>
      <c r="S42" s="232"/>
      <c r="T42" s="233"/>
      <c r="U42" s="234"/>
      <c r="V42" s="235"/>
      <c r="W42" s="233"/>
      <c r="X42" s="234"/>
      <c r="Y42" s="235"/>
      <c r="Z42" s="233"/>
      <c r="AA42" s="234"/>
      <c r="AB42" s="232"/>
      <c r="AC42" s="233">
        <f t="shared" si="3"/>
        <v>0</v>
      </c>
      <c r="AD42" s="234"/>
      <c r="AE42" s="232">
        <v>0</v>
      </c>
      <c r="AF42" s="233">
        <f t="shared" si="4"/>
        <v>0</v>
      </c>
      <c r="AG42" s="236"/>
      <c r="AH42" s="225"/>
      <c r="AI42" s="225"/>
      <c r="AJ42" s="225"/>
      <c r="AK42" s="225"/>
      <c r="AL42" s="225"/>
      <c r="AM42" s="225"/>
      <c r="AN42" s="225"/>
      <c r="AO42" s="225"/>
      <c r="AP42" s="225"/>
      <c r="AQ42" s="225"/>
      <c r="AR42" s="225"/>
      <c r="AS42" s="225"/>
      <c r="AT42" s="225"/>
      <c r="AU42" s="225"/>
      <c r="AV42" s="225"/>
      <c r="AW42" s="225"/>
      <c r="AX42" s="225"/>
      <c r="AY42" s="225"/>
      <c r="AZ42" s="225"/>
      <c r="BA42" s="225"/>
    </row>
    <row r="43" spans="2:53" ht="12.75" customHeight="1">
      <c r="C43" s="237"/>
      <c r="D43" s="232">
        <v>0</v>
      </c>
      <c r="E43" s="233">
        <f t="shared" si="0"/>
        <v>0</v>
      </c>
      <c r="F43" s="234"/>
      <c r="G43" s="232">
        <v>0</v>
      </c>
      <c r="H43" s="233">
        <f t="shared" si="1"/>
        <v>0</v>
      </c>
      <c r="I43" s="234"/>
      <c r="J43" s="232">
        <v>0</v>
      </c>
      <c r="K43" s="233">
        <f t="shared" si="2"/>
        <v>0</v>
      </c>
      <c r="L43" s="234"/>
      <c r="M43" s="232">
        <v>0</v>
      </c>
      <c r="N43" s="233"/>
      <c r="O43" s="234"/>
      <c r="P43" s="235"/>
      <c r="Q43" s="233"/>
      <c r="R43" s="234"/>
      <c r="S43" s="232"/>
      <c r="T43" s="233"/>
      <c r="U43" s="234"/>
      <c r="V43" s="235"/>
      <c r="W43" s="233"/>
      <c r="X43" s="234"/>
      <c r="Y43" s="235"/>
      <c r="Z43" s="233"/>
      <c r="AA43" s="234"/>
      <c r="AB43" s="232"/>
      <c r="AC43" s="233">
        <f t="shared" si="3"/>
        <v>0</v>
      </c>
      <c r="AD43" s="234"/>
      <c r="AE43" s="232">
        <v>0</v>
      </c>
      <c r="AF43" s="233">
        <f t="shared" si="4"/>
        <v>0</v>
      </c>
      <c r="AG43" s="236"/>
      <c r="AH43" s="225"/>
      <c r="AI43" s="225"/>
      <c r="AJ43" s="225"/>
      <c r="AK43" s="225"/>
      <c r="AL43" s="225"/>
      <c r="AM43" s="225"/>
      <c r="AN43" s="225"/>
      <c r="AO43" s="225"/>
      <c r="AP43" s="225"/>
      <c r="AQ43" s="225"/>
      <c r="AR43" s="225"/>
      <c r="AS43" s="225"/>
      <c r="AT43" s="225"/>
      <c r="AU43" s="225"/>
      <c r="AV43" s="225"/>
      <c r="AW43" s="225"/>
      <c r="AX43" s="225"/>
      <c r="AY43" s="225"/>
      <c r="AZ43" s="225"/>
      <c r="BA43" s="225"/>
    </row>
    <row r="44" spans="2:53" ht="12.75" customHeight="1">
      <c r="C44" s="237"/>
      <c r="D44" s="232">
        <v>0</v>
      </c>
      <c r="E44" s="233">
        <f t="shared" si="0"/>
        <v>0</v>
      </c>
      <c r="F44" s="234"/>
      <c r="G44" s="232">
        <v>0</v>
      </c>
      <c r="H44" s="233">
        <f t="shared" si="1"/>
        <v>0</v>
      </c>
      <c r="I44" s="234"/>
      <c r="J44" s="232">
        <v>0</v>
      </c>
      <c r="K44" s="233">
        <f t="shared" si="2"/>
        <v>0</v>
      </c>
      <c r="L44" s="234"/>
      <c r="M44" s="232">
        <v>0</v>
      </c>
      <c r="N44" s="233"/>
      <c r="O44" s="234"/>
      <c r="P44" s="235"/>
      <c r="Q44" s="233"/>
      <c r="R44" s="234"/>
      <c r="S44" s="232"/>
      <c r="T44" s="233"/>
      <c r="U44" s="234"/>
      <c r="V44" s="235"/>
      <c r="W44" s="233"/>
      <c r="X44" s="234"/>
      <c r="Y44" s="235"/>
      <c r="Z44" s="233"/>
      <c r="AA44" s="234"/>
      <c r="AB44" s="232"/>
      <c r="AC44" s="233">
        <f t="shared" si="3"/>
        <v>0</v>
      </c>
      <c r="AD44" s="234"/>
      <c r="AE44" s="232">
        <v>0</v>
      </c>
      <c r="AF44" s="233">
        <f t="shared" si="4"/>
        <v>0</v>
      </c>
      <c r="AG44" s="236"/>
      <c r="AH44" s="225"/>
      <c r="AI44" s="225"/>
      <c r="AJ44" s="225"/>
      <c r="AK44" s="225"/>
      <c r="AL44" s="225"/>
      <c r="AM44" s="225"/>
      <c r="AN44" s="225"/>
      <c r="AO44" s="225"/>
      <c r="AP44" s="225"/>
      <c r="AQ44" s="225"/>
      <c r="AR44" s="225"/>
      <c r="AS44" s="225"/>
      <c r="AT44" s="225"/>
      <c r="AU44" s="225"/>
      <c r="AV44" s="225"/>
      <c r="AW44" s="225"/>
      <c r="AX44" s="225"/>
      <c r="AY44" s="225"/>
      <c r="AZ44" s="225"/>
      <c r="BA44" s="225"/>
    </row>
    <row r="45" spans="2:53" ht="12.75" customHeight="1">
      <c r="C45" s="237"/>
      <c r="D45" s="232">
        <v>0</v>
      </c>
      <c r="E45" s="233">
        <f t="shared" si="0"/>
        <v>0</v>
      </c>
      <c r="F45" s="234"/>
      <c r="G45" s="232">
        <v>0</v>
      </c>
      <c r="H45" s="233">
        <f t="shared" si="1"/>
        <v>0</v>
      </c>
      <c r="I45" s="234"/>
      <c r="J45" s="232">
        <v>0</v>
      </c>
      <c r="K45" s="233">
        <f t="shared" si="2"/>
        <v>0</v>
      </c>
      <c r="L45" s="234"/>
      <c r="M45" s="232">
        <v>0</v>
      </c>
      <c r="N45" s="233"/>
      <c r="O45" s="234"/>
      <c r="P45" s="235"/>
      <c r="Q45" s="233"/>
      <c r="R45" s="234"/>
      <c r="S45" s="232"/>
      <c r="T45" s="233"/>
      <c r="U45" s="234"/>
      <c r="V45" s="235"/>
      <c r="W45" s="233"/>
      <c r="X45" s="234"/>
      <c r="Y45" s="235"/>
      <c r="Z45" s="233"/>
      <c r="AA45" s="234"/>
      <c r="AB45" s="232"/>
      <c r="AC45" s="233">
        <f t="shared" si="3"/>
        <v>0</v>
      </c>
      <c r="AD45" s="234"/>
      <c r="AE45" s="232">
        <v>0</v>
      </c>
      <c r="AF45" s="233">
        <f t="shared" si="4"/>
        <v>0</v>
      </c>
      <c r="AG45" s="236"/>
      <c r="AH45" s="225"/>
      <c r="AI45" s="225"/>
      <c r="AJ45" s="225"/>
      <c r="AK45" s="225"/>
      <c r="AL45" s="225"/>
      <c r="AM45" s="225"/>
      <c r="AN45" s="225"/>
      <c r="AO45" s="225"/>
      <c r="AP45" s="225"/>
      <c r="AQ45" s="225"/>
      <c r="AR45" s="225"/>
      <c r="AS45" s="225"/>
      <c r="AT45" s="225"/>
      <c r="AU45" s="225"/>
      <c r="AV45" s="225"/>
      <c r="AW45" s="225"/>
      <c r="AX45" s="225"/>
      <c r="AY45" s="225"/>
      <c r="AZ45" s="225"/>
      <c r="BA45" s="225"/>
    </row>
    <row r="46" spans="2:53" ht="21.75" customHeight="1">
      <c r="C46" s="237"/>
      <c r="D46" s="232">
        <v>0</v>
      </c>
      <c r="E46" s="233">
        <f t="shared" si="0"/>
        <v>0</v>
      </c>
      <c r="F46" s="234"/>
      <c r="G46" s="232">
        <v>0</v>
      </c>
      <c r="H46" s="233">
        <f t="shared" si="1"/>
        <v>0</v>
      </c>
      <c r="I46" s="234"/>
      <c r="J46" s="232">
        <v>0</v>
      </c>
      <c r="K46" s="233">
        <f t="shared" si="2"/>
        <v>0</v>
      </c>
      <c r="L46" s="234"/>
      <c r="M46" s="232">
        <v>0</v>
      </c>
      <c r="N46" s="233"/>
      <c r="O46" s="234"/>
      <c r="P46" s="235"/>
      <c r="Q46" s="233"/>
      <c r="R46" s="234"/>
      <c r="S46" s="232"/>
      <c r="T46" s="233"/>
      <c r="U46" s="234"/>
      <c r="V46" s="235"/>
      <c r="W46" s="233"/>
      <c r="X46" s="234"/>
      <c r="Y46" s="235"/>
      <c r="Z46" s="233"/>
      <c r="AA46" s="234"/>
      <c r="AB46" s="232"/>
      <c r="AC46" s="233">
        <f t="shared" si="3"/>
        <v>0</v>
      </c>
      <c r="AD46" s="234"/>
      <c r="AE46" s="232">
        <v>0</v>
      </c>
      <c r="AF46" s="233">
        <f t="shared" si="4"/>
        <v>0</v>
      </c>
      <c r="AG46" s="236"/>
      <c r="AH46" s="225"/>
      <c r="AI46" s="225"/>
      <c r="AJ46" s="225"/>
      <c r="AK46" s="225"/>
      <c r="AL46" s="225"/>
      <c r="AM46" s="225"/>
      <c r="AN46" s="225"/>
      <c r="AO46" s="225"/>
      <c r="AP46" s="225"/>
      <c r="AQ46" s="225"/>
      <c r="AR46" s="225"/>
      <c r="AS46" s="225"/>
      <c r="AT46" s="225"/>
      <c r="AU46" s="225"/>
      <c r="AV46" s="225"/>
      <c r="AW46" s="225"/>
      <c r="AX46" s="225"/>
      <c r="AY46" s="225"/>
      <c r="AZ46" s="225"/>
      <c r="BA46" s="225"/>
    </row>
    <row r="47" spans="2:53" ht="12.75" customHeight="1">
      <c r="C47" s="237"/>
      <c r="D47" s="232">
        <v>0</v>
      </c>
      <c r="E47" s="233">
        <f t="shared" si="0"/>
        <v>0</v>
      </c>
      <c r="F47" s="234"/>
      <c r="G47" s="232">
        <v>0</v>
      </c>
      <c r="H47" s="233">
        <f t="shared" si="1"/>
        <v>0</v>
      </c>
      <c r="I47" s="234"/>
      <c r="J47" s="232">
        <v>0</v>
      </c>
      <c r="K47" s="233">
        <f t="shared" si="2"/>
        <v>0</v>
      </c>
      <c r="L47" s="234"/>
      <c r="M47" s="232">
        <v>0</v>
      </c>
      <c r="N47" s="233"/>
      <c r="O47" s="234"/>
      <c r="P47" s="235"/>
      <c r="Q47" s="233"/>
      <c r="R47" s="234"/>
      <c r="S47" s="232"/>
      <c r="T47" s="233"/>
      <c r="U47" s="234"/>
      <c r="V47" s="235"/>
      <c r="W47" s="233"/>
      <c r="X47" s="234"/>
      <c r="Y47" s="235"/>
      <c r="Z47" s="233"/>
      <c r="AA47" s="234"/>
      <c r="AB47" s="232"/>
      <c r="AC47" s="233">
        <f t="shared" si="3"/>
        <v>0</v>
      </c>
      <c r="AD47" s="234"/>
      <c r="AE47" s="232">
        <v>0</v>
      </c>
      <c r="AF47" s="233">
        <f t="shared" si="4"/>
        <v>0</v>
      </c>
      <c r="AG47" s="236"/>
      <c r="AH47" s="225"/>
      <c r="AI47" s="225"/>
      <c r="AJ47" s="225"/>
      <c r="AK47" s="225"/>
      <c r="AL47" s="225"/>
      <c r="AM47" s="225"/>
      <c r="AN47" s="225"/>
      <c r="AO47" s="225"/>
      <c r="AP47" s="225"/>
      <c r="AQ47" s="225"/>
      <c r="AR47" s="225"/>
      <c r="AS47" s="225"/>
      <c r="AT47" s="225"/>
      <c r="AU47" s="225"/>
      <c r="AV47" s="225"/>
      <c r="AW47" s="225"/>
      <c r="AX47" s="225"/>
      <c r="AY47" s="225"/>
      <c r="AZ47" s="225"/>
      <c r="BA47" s="225"/>
    </row>
    <row r="48" spans="2:53" ht="12.75" customHeight="1">
      <c r="C48" s="225"/>
      <c r="D48" s="225"/>
      <c r="E48" s="225"/>
      <c r="F48" s="237"/>
      <c r="G48" s="237"/>
      <c r="H48" s="237"/>
      <c r="I48" s="237"/>
      <c r="J48" s="237"/>
      <c r="K48" s="237"/>
      <c r="L48" s="237"/>
      <c r="M48" s="237"/>
      <c r="N48" s="237"/>
      <c r="O48" s="237"/>
      <c r="P48" s="237"/>
      <c r="Q48" s="237"/>
      <c r="R48" s="237"/>
      <c r="S48" s="237"/>
      <c r="T48" s="237"/>
      <c r="U48" s="237"/>
      <c r="V48" s="237"/>
      <c r="W48" s="237"/>
      <c r="X48" s="237"/>
      <c r="Y48" s="237"/>
      <c r="Z48" s="237"/>
      <c r="AA48" s="237"/>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row>
    <row r="49" spans="3:53" ht="12.75" customHeight="1">
      <c r="C49" s="225"/>
      <c r="D49" s="225"/>
      <c r="E49" s="225"/>
      <c r="F49" s="237"/>
      <c r="G49" s="237"/>
      <c r="H49" s="237"/>
      <c r="I49" s="238"/>
      <c r="J49" s="238"/>
      <c r="K49" s="238"/>
      <c r="L49" s="237"/>
      <c r="M49" s="239"/>
      <c r="N49" s="239"/>
      <c r="O49" s="239"/>
      <c r="P49" s="237"/>
      <c r="Q49" s="239"/>
      <c r="R49" s="239"/>
      <c r="S49" s="237"/>
      <c r="T49" s="239"/>
      <c r="U49" s="239"/>
      <c r="V49" s="237"/>
      <c r="W49" s="239"/>
      <c r="X49" s="239"/>
      <c r="Y49" s="237"/>
      <c r="Z49" s="239"/>
      <c r="AA49" s="239"/>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row>
    <row r="50" spans="3:53" ht="12.75" customHeight="1">
      <c r="C50" s="225"/>
      <c r="D50" s="225"/>
      <c r="E50" s="225"/>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row>
    <row r="51" spans="3:53" ht="12.75" customHeight="1">
      <c r="C51" s="225"/>
      <c r="D51" s="225"/>
      <c r="E51" s="225"/>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row>
    <row r="52" spans="3:53" ht="12.75" customHeight="1">
      <c r="C52" s="189"/>
      <c r="D52" s="189"/>
      <c r="E52" s="189"/>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row>
    <row r="53" spans="3:53" ht="12.75" customHeight="1">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row>
    <row r="54" spans="3:53" ht="12.75" customHeight="1">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row>
    <row r="55" spans="3:53" ht="12.75" customHeight="1">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row>
    <row r="56" spans="3:53" ht="43.5" customHeight="1">
      <c r="C56" s="189"/>
      <c r="D56" s="189"/>
      <c r="E56" s="189"/>
      <c r="F56" s="241"/>
      <c r="G56" s="241"/>
      <c r="H56" s="241"/>
      <c r="I56" s="241"/>
      <c r="J56" s="241"/>
      <c r="K56" s="241"/>
      <c r="L56" s="241"/>
      <c r="M56" s="241"/>
      <c r="N56" s="241"/>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row>
    <row r="57" spans="3:53" ht="12.75" customHeight="1">
      <c r="C57" s="189"/>
      <c r="D57" s="189"/>
      <c r="E57" s="240"/>
      <c r="F57" s="242"/>
      <c r="G57" s="242"/>
      <c r="H57" s="242"/>
      <c r="I57" s="242"/>
      <c r="J57" s="242"/>
      <c r="K57" s="242"/>
      <c r="L57" s="242"/>
      <c r="M57" s="242"/>
      <c r="N57" s="242"/>
      <c r="O57" s="243"/>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240">
        <v>0</v>
      </c>
    </row>
    <row r="58" spans="3:53" ht="12.75" customHeight="1">
      <c r="C58" s="189"/>
      <c r="D58" s="189"/>
      <c r="E58" s="240"/>
      <c r="F58" s="242"/>
      <c r="G58" s="242"/>
      <c r="H58" s="242"/>
      <c r="I58" s="242"/>
      <c r="J58" s="242"/>
      <c r="K58" s="242"/>
      <c r="L58" s="242"/>
      <c r="M58" s="242"/>
      <c r="N58" s="242"/>
      <c r="O58" s="243"/>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240">
        <v>1</v>
      </c>
    </row>
    <row r="59" spans="3:53" ht="12.75" customHeight="1">
      <c r="C59" s="189"/>
      <c r="D59" s="189"/>
      <c r="E59" s="240"/>
      <c r="F59" s="242"/>
      <c r="G59" s="242"/>
      <c r="H59" s="242"/>
      <c r="I59" s="242"/>
      <c r="J59" s="242"/>
      <c r="K59" s="242"/>
      <c r="L59" s="242"/>
      <c r="M59" s="242"/>
      <c r="N59" s="242"/>
      <c r="O59" s="243"/>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240">
        <v>2</v>
      </c>
    </row>
    <row r="60" spans="3:53" ht="12.75" customHeight="1">
      <c r="C60" s="189"/>
      <c r="D60" s="189"/>
      <c r="E60" s="240"/>
      <c r="F60" s="242"/>
      <c r="G60" s="242"/>
      <c r="H60" s="242"/>
      <c r="I60" s="242"/>
      <c r="J60" s="242"/>
      <c r="K60" s="242"/>
      <c r="L60" s="242"/>
      <c r="M60" s="242"/>
      <c r="N60" s="242"/>
      <c r="O60" s="243"/>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240">
        <v>3</v>
      </c>
    </row>
    <row r="61" spans="3:53" ht="12.75" customHeight="1">
      <c r="C61" s="189"/>
      <c r="D61" s="189"/>
      <c r="E61" s="240"/>
      <c r="F61" s="242"/>
      <c r="G61" s="242"/>
      <c r="H61" s="242"/>
      <c r="I61" s="242"/>
      <c r="J61" s="242"/>
      <c r="K61" s="242"/>
      <c r="L61" s="242"/>
      <c r="M61" s="242"/>
      <c r="N61" s="242"/>
      <c r="O61" s="243"/>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240">
        <v>4</v>
      </c>
    </row>
    <row r="62" spans="3:53" ht="12.75" customHeight="1">
      <c r="C62" s="189"/>
      <c r="D62" s="189"/>
      <c r="E62" s="240"/>
      <c r="F62" s="242"/>
      <c r="G62" s="242"/>
      <c r="H62" s="242"/>
      <c r="I62" s="242"/>
      <c r="J62" s="242"/>
      <c r="K62" s="242"/>
      <c r="L62" s="242"/>
      <c r="M62" s="242"/>
      <c r="N62" s="242"/>
      <c r="O62" s="243"/>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240">
        <v>5</v>
      </c>
    </row>
    <row r="63" spans="3:53" ht="12.75" customHeight="1">
      <c r="C63" s="189"/>
      <c r="D63" s="189"/>
      <c r="E63" s="240"/>
      <c r="F63" s="242"/>
      <c r="G63" s="242"/>
      <c r="H63" s="242"/>
      <c r="I63" s="242"/>
      <c r="J63" s="242"/>
      <c r="K63" s="242"/>
      <c r="L63" s="242"/>
      <c r="M63" s="242"/>
      <c r="N63" s="242"/>
      <c r="O63" s="243"/>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240">
        <v>6</v>
      </c>
    </row>
    <row r="64" spans="3:53" ht="12.75" customHeight="1">
      <c r="C64" s="189"/>
      <c r="D64" s="189"/>
      <c r="E64" s="240"/>
      <c r="F64" s="242"/>
      <c r="G64" s="242"/>
      <c r="H64" s="242"/>
      <c r="I64" s="242"/>
      <c r="J64" s="242"/>
      <c r="K64" s="242"/>
      <c r="L64" s="242"/>
      <c r="M64" s="242"/>
      <c r="N64" s="242"/>
      <c r="O64" s="243"/>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240">
        <v>7</v>
      </c>
    </row>
    <row r="65" spans="3:53" ht="12.75" customHeight="1">
      <c r="C65" s="189"/>
      <c r="D65" s="189"/>
      <c r="E65" s="240"/>
      <c r="F65" s="242"/>
      <c r="G65" s="242"/>
      <c r="H65" s="242"/>
      <c r="I65" s="242"/>
      <c r="J65" s="242"/>
      <c r="K65" s="242"/>
      <c r="L65" s="242"/>
      <c r="M65" s="242"/>
      <c r="N65" s="242"/>
      <c r="O65" s="243"/>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240">
        <v>8</v>
      </c>
    </row>
    <row r="66" spans="3:53" ht="12.75" customHeight="1">
      <c r="C66" s="189"/>
      <c r="D66" s="189"/>
      <c r="E66" s="240"/>
      <c r="F66" s="242"/>
      <c r="G66" s="242"/>
      <c r="H66" s="242"/>
      <c r="I66" s="242"/>
      <c r="J66" s="242"/>
      <c r="K66" s="242"/>
      <c r="L66" s="242"/>
      <c r="M66" s="242"/>
      <c r="N66" s="242"/>
      <c r="O66" s="243"/>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240">
        <v>9</v>
      </c>
    </row>
    <row r="67" spans="3:53" ht="12.75" customHeight="1">
      <c r="C67" s="189"/>
      <c r="D67" s="189"/>
      <c r="E67" s="240"/>
      <c r="F67" s="242"/>
      <c r="G67" s="242"/>
      <c r="H67" s="242"/>
      <c r="I67" s="242"/>
      <c r="J67" s="242"/>
      <c r="K67" s="242"/>
      <c r="L67" s="242"/>
      <c r="M67" s="242"/>
      <c r="N67" s="242"/>
      <c r="O67" s="243"/>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240">
        <v>10</v>
      </c>
    </row>
    <row r="68" spans="3:53" ht="12.75" customHeight="1">
      <c r="C68" s="189"/>
      <c r="D68" s="189"/>
      <c r="E68" s="240"/>
      <c r="F68" s="242"/>
      <c r="G68" s="242"/>
      <c r="H68" s="242"/>
      <c r="I68" s="242"/>
      <c r="J68" s="242"/>
      <c r="K68" s="242"/>
      <c r="L68" s="242"/>
      <c r="M68" s="242"/>
      <c r="N68" s="242"/>
      <c r="O68" s="243"/>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row>
    <row r="69" spans="3:53" ht="12.75" customHeight="1">
      <c r="C69" s="189"/>
      <c r="D69" s="189"/>
      <c r="E69" s="240"/>
      <c r="F69" s="242"/>
      <c r="G69" s="242"/>
      <c r="H69" s="242"/>
      <c r="I69" s="242"/>
      <c r="J69" s="242"/>
      <c r="K69" s="242"/>
      <c r="L69" s="242"/>
      <c r="M69" s="242"/>
      <c r="N69" s="242"/>
      <c r="O69" s="243"/>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row>
    <row r="70" spans="3:53" ht="12.75" customHeight="1">
      <c r="C70" s="189"/>
      <c r="D70" s="189"/>
      <c r="E70" s="240"/>
      <c r="F70" s="242"/>
      <c r="G70" s="242"/>
      <c r="H70" s="242"/>
      <c r="I70" s="242"/>
      <c r="J70" s="242"/>
      <c r="K70" s="242"/>
      <c r="L70" s="242"/>
      <c r="M70" s="242"/>
      <c r="N70" s="242"/>
      <c r="O70" s="243"/>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row>
    <row r="71" spans="3:53" ht="12.75" customHeight="1">
      <c r="C71" s="189"/>
      <c r="D71" s="189"/>
      <c r="E71" s="240"/>
      <c r="F71" s="242"/>
      <c r="G71" s="242"/>
      <c r="H71" s="242"/>
      <c r="I71" s="242"/>
      <c r="J71" s="242"/>
      <c r="K71" s="242"/>
      <c r="L71" s="242"/>
      <c r="M71" s="242"/>
      <c r="N71" s="242"/>
      <c r="O71" s="243"/>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row>
    <row r="72" spans="3:53" ht="12.75" customHeight="1">
      <c r="C72" s="189"/>
      <c r="D72" s="189"/>
      <c r="E72" s="240"/>
      <c r="F72" s="242"/>
      <c r="G72" s="242"/>
      <c r="H72" s="242"/>
      <c r="I72" s="242"/>
      <c r="J72" s="242"/>
      <c r="K72" s="242"/>
      <c r="L72" s="242"/>
      <c r="M72" s="242"/>
      <c r="N72" s="242"/>
      <c r="O72" s="243"/>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row>
    <row r="73" spans="3:53" ht="17.100000000000001" customHeight="1">
      <c r="C73" s="189"/>
      <c r="D73" s="244" t="s">
        <v>206</v>
      </c>
      <c r="E73" s="240"/>
      <c r="F73" s="242"/>
      <c r="G73" s="242"/>
      <c r="H73" s="242"/>
      <c r="I73" s="242"/>
      <c r="J73" s="242"/>
      <c r="K73" s="242"/>
      <c r="L73" s="242"/>
      <c r="M73" s="242"/>
      <c r="N73" s="242"/>
      <c r="O73" s="243"/>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row>
    <row r="74" spans="3:53" ht="12.75" customHeight="1">
      <c r="C74" s="189"/>
      <c r="D74" s="189"/>
      <c r="E74" s="240"/>
      <c r="F74" s="242"/>
      <c r="G74" s="242"/>
      <c r="H74" s="242"/>
      <c r="I74" s="242"/>
      <c r="J74" s="242"/>
      <c r="K74" s="242"/>
      <c r="L74" s="242"/>
      <c r="M74" s="242"/>
      <c r="N74" s="242"/>
      <c r="O74" s="243"/>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row>
    <row r="75" spans="3:53" ht="12.75" customHeight="1">
      <c r="C75" s="189"/>
      <c r="D75" s="189"/>
      <c r="E75" s="240"/>
      <c r="F75" s="242"/>
      <c r="G75" s="242"/>
      <c r="H75" s="242"/>
      <c r="I75" s="242"/>
      <c r="J75" s="242"/>
      <c r="K75" s="242"/>
      <c r="L75" s="242"/>
      <c r="M75" s="242"/>
      <c r="N75" s="242"/>
      <c r="O75" s="243"/>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row>
    <row r="76" spans="3:53" ht="12.75" customHeight="1">
      <c r="C76" s="189"/>
      <c r="D76" s="189"/>
      <c r="E76" s="240"/>
      <c r="F76" s="242"/>
      <c r="G76" s="242"/>
      <c r="H76" s="242"/>
      <c r="I76" s="242"/>
      <c r="J76" s="242"/>
      <c r="K76" s="242"/>
      <c r="L76" s="242"/>
      <c r="M76" s="242"/>
      <c r="N76" s="242"/>
      <c r="O76" s="243"/>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row>
    <row r="77" spans="3:53" ht="12.75" customHeight="1">
      <c r="C77" s="189"/>
      <c r="D77" s="189"/>
      <c r="E77" s="240"/>
      <c r="F77" s="189"/>
      <c r="G77" s="189"/>
      <c r="H77" s="189"/>
      <c r="I77" s="189"/>
      <c r="J77" s="242"/>
      <c r="K77" s="242"/>
      <c r="L77" s="242"/>
      <c r="M77" s="242"/>
      <c r="N77" s="242"/>
      <c r="O77" s="243"/>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row>
    <row r="78" spans="3:53" ht="72" customHeight="1">
      <c r="C78" s="240" t="s">
        <v>207</v>
      </c>
      <c r="D78" s="240"/>
      <c r="E78" s="240"/>
      <c r="F78" s="242" t="str">
        <f>D7</f>
        <v>1. Municipal financial impact</v>
      </c>
      <c r="G78" s="242" t="str">
        <f>G7</f>
        <v>2. Local resilience</v>
      </c>
      <c r="H78" s="242" t="str">
        <f>J7</f>
        <v>3. Climate change</v>
      </c>
      <c r="I78" s="242" t="str">
        <f>M7</f>
        <v xml:space="preserve">4. Construction </v>
      </c>
      <c r="J78" s="242" t="str">
        <f>P7</f>
        <v>5. Operations and environmental impacts</v>
      </c>
      <c r="K78" s="242" t="str">
        <f>S7</f>
        <v>6. Municipal services</v>
      </c>
      <c r="L78" s="242" t="str">
        <f>V7</f>
        <v>7. Economic development</v>
      </c>
      <c r="M78" s="242" t="str">
        <f>Y7</f>
        <v>8. Community concerns</v>
      </c>
      <c r="N78" s="243" t="str">
        <f>AB7</f>
        <v>Other1</v>
      </c>
      <c r="O78" s="240" t="str">
        <f>AE7</f>
        <v>Other2</v>
      </c>
      <c r="P78" s="240"/>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row>
    <row r="79" spans="3:53" ht="12.75" customHeight="1">
      <c r="C79" s="240">
        <f>RANK(R79,$R$79:$R$84,0)</f>
        <v>1</v>
      </c>
      <c r="D79" s="240"/>
      <c r="E79" s="240" t="str">
        <f>C12</f>
        <v>Pump'id up</v>
      </c>
      <c r="F79" s="223">
        <f>IF(C12=0,0,E12)</f>
        <v>2</v>
      </c>
      <c r="G79" s="223">
        <f>IF(C12=0,0,H12)</f>
        <v>10</v>
      </c>
      <c r="H79" s="223">
        <f>IF(C12=0,0,K12)</f>
        <v>100</v>
      </c>
      <c r="I79" s="223">
        <f>IF(C12=0,0,N12)</f>
        <v>10</v>
      </c>
      <c r="J79" s="223">
        <f>IF(C12=0,0,Q12)</f>
        <v>14</v>
      </c>
      <c r="K79" s="223">
        <f>IF(C12=0,0,T12)</f>
        <v>10</v>
      </c>
      <c r="L79" s="223">
        <f>IF(C12=0,0,W12)</f>
        <v>0</v>
      </c>
      <c r="M79" s="223">
        <f>IF(C12=0,0,Z12)</f>
        <v>14</v>
      </c>
      <c r="N79" s="223">
        <f>IF(C12=0,0,AC12)</f>
        <v>0</v>
      </c>
      <c r="O79" s="223">
        <f>IF(C12=0,0,AF12)</f>
        <v>0</v>
      </c>
      <c r="P79" s="240"/>
      <c r="Q79" s="223">
        <f t="shared" ref="Q79:Q104" si="5">SUM(F79:O79)</f>
        <v>160</v>
      </c>
      <c r="R79" s="223">
        <f t="shared" ref="R79:R104" si="6">Q79+0.0000001*ROW()</f>
        <v>160.00000790000001</v>
      </c>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row>
    <row r="80" spans="3:53" ht="12.75" customHeight="1">
      <c r="C80" s="240">
        <f t="shared" ref="C80:C84" si="7">RANK(R80,$R$79:$R$84,0)</f>
        <v>3</v>
      </c>
      <c r="D80" s="240"/>
      <c r="E80" s="240" t="str">
        <f>C14</f>
        <v>Solar +</v>
      </c>
      <c r="F80" s="223">
        <f>IF(C14=0,0,E14)</f>
        <v>4</v>
      </c>
      <c r="G80" s="223">
        <f>IF(C14=0,0,H14)</f>
        <v>4</v>
      </c>
      <c r="H80" s="223">
        <f>IF(C14=0,0,K14)</f>
        <v>80</v>
      </c>
      <c r="I80" s="223">
        <f>IF(C14=0,0,N14)</f>
        <v>12</v>
      </c>
      <c r="J80" s="223">
        <f>IF(C14=0,0,Q14)</f>
        <v>16</v>
      </c>
      <c r="K80" s="223">
        <f>IF(C14=0,0,T14)</f>
        <v>10</v>
      </c>
      <c r="L80" s="223">
        <f>IF(C14=0,0,W14)</f>
        <v>0</v>
      </c>
      <c r="M80" s="223">
        <f>IF(C14=0,0,Z14)</f>
        <v>14</v>
      </c>
      <c r="N80" s="223">
        <f>IF(C14=0,0,AC14)</f>
        <v>2</v>
      </c>
      <c r="O80" s="223">
        <f>IF(C14=0,0,AF14)</f>
        <v>2</v>
      </c>
      <c r="P80" s="240"/>
      <c r="Q80" s="223">
        <f t="shared" si="5"/>
        <v>144</v>
      </c>
      <c r="R80" s="223">
        <f t="shared" si="6"/>
        <v>144.00000800000001</v>
      </c>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row>
    <row r="81" spans="3:52" ht="12.75" customHeight="1">
      <c r="C81" s="240">
        <f t="shared" si="7"/>
        <v>2</v>
      </c>
      <c r="D81" s="240"/>
      <c r="E81" s="240" t="str">
        <f>C16</f>
        <v>Windy City</v>
      </c>
      <c r="F81" s="223">
        <f>IF(C16=0,0,E16)</f>
        <v>2</v>
      </c>
      <c r="G81" s="223">
        <f>IF(C16=0,0,H16)</f>
        <v>8</v>
      </c>
      <c r="H81" s="223">
        <f>IF(C16=0,0,K16)</f>
        <v>100</v>
      </c>
      <c r="I81" s="223">
        <f>IF(C16=0,0,N16)</f>
        <v>10</v>
      </c>
      <c r="J81" s="223">
        <f>IF(C16=0,0,Q16)</f>
        <v>10</v>
      </c>
      <c r="K81" s="223">
        <f>IF(C16=0,0,T16)</f>
        <v>6</v>
      </c>
      <c r="L81" s="223">
        <f>IF(C16=0,0,W16)</f>
        <v>0</v>
      </c>
      <c r="M81" s="223">
        <f>IF(C16=0,0,Z16)</f>
        <v>6</v>
      </c>
      <c r="N81" s="223">
        <f>IF(C16=0,0,AC16)</f>
        <v>4</v>
      </c>
      <c r="O81" s="223">
        <f>IF(C16=0,0,AF16)</f>
        <v>4</v>
      </c>
      <c r="P81" s="240"/>
      <c r="Q81" s="223">
        <f t="shared" si="5"/>
        <v>150</v>
      </c>
      <c r="R81" s="223">
        <f t="shared" si="6"/>
        <v>150.0000081</v>
      </c>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row>
    <row r="82" spans="3:52" ht="12.75" customHeight="1">
      <c r="C82" s="240">
        <f t="shared" si="7"/>
        <v>4</v>
      </c>
      <c r="D82" s="240"/>
      <c r="E82" s="240" t="str">
        <f>C18</f>
        <v>PV Plus</v>
      </c>
      <c r="F82" s="223">
        <f>IF(C18=0,0,E18)</f>
        <v>16</v>
      </c>
      <c r="G82" s="223">
        <f>IF(C18=0,0,H18)</f>
        <v>2</v>
      </c>
      <c r="H82" s="223">
        <f>IF(C18=0,0,K18)</f>
        <v>20</v>
      </c>
      <c r="I82" s="223">
        <f>IF(C18=0,0,N18)</f>
        <v>14</v>
      </c>
      <c r="J82" s="223">
        <f>IF(C18=0,0,Q18)</f>
        <v>16</v>
      </c>
      <c r="K82" s="223">
        <f>IF(C18=0,0,T18)</f>
        <v>10</v>
      </c>
      <c r="L82" s="223">
        <f>IF(C18=0,0,W18)</f>
        <v>0</v>
      </c>
      <c r="M82" s="223">
        <f>IF(C18=0,0,Z18)</f>
        <v>14</v>
      </c>
      <c r="N82" s="223">
        <f>IF(C18=0,0,AC18)</f>
        <v>6</v>
      </c>
      <c r="O82" s="223">
        <f>IF(C18=0,0,AF18)</f>
        <v>6</v>
      </c>
      <c r="P82" s="240"/>
      <c r="Q82" s="223">
        <f t="shared" si="5"/>
        <v>104</v>
      </c>
      <c r="R82" s="223">
        <f t="shared" si="6"/>
        <v>104.0000082</v>
      </c>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row>
    <row r="83" spans="3:52" ht="12.75" customHeight="1">
      <c r="C83" s="240">
        <f t="shared" si="7"/>
        <v>6</v>
      </c>
      <c r="D83" s="240"/>
      <c r="E83" s="240">
        <f>C20</f>
        <v>0</v>
      </c>
      <c r="F83" s="223">
        <f>IF(C20=0,0,E20)</f>
        <v>0</v>
      </c>
      <c r="G83" s="223">
        <f>IF(C20=0,0,H20)</f>
        <v>0</v>
      </c>
      <c r="H83" s="223">
        <f>IF(C20=0,0,K20)</f>
        <v>0</v>
      </c>
      <c r="I83" s="223">
        <f>IF(C20=0,0,N20)</f>
        <v>0</v>
      </c>
      <c r="J83" s="223">
        <f>IF(C20=0,0,Q20)</f>
        <v>0</v>
      </c>
      <c r="K83" s="223">
        <f>IF(C20=0,0,T20)</f>
        <v>0</v>
      </c>
      <c r="L83" s="223">
        <f>IF(C20=0,0,W20)</f>
        <v>0</v>
      </c>
      <c r="M83" s="223">
        <f>IF(C20=0,0,Z20)</f>
        <v>0</v>
      </c>
      <c r="N83" s="223">
        <f>IF(C20=0,0,AC20)</f>
        <v>0</v>
      </c>
      <c r="O83" s="223">
        <f>IF(C20=0,0,AF20)</f>
        <v>0</v>
      </c>
      <c r="P83" s="240"/>
      <c r="Q83" s="223">
        <f t="shared" si="5"/>
        <v>0</v>
      </c>
      <c r="R83" s="223">
        <f t="shared" si="6"/>
        <v>8.3000000000000002E-6</v>
      </c>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row>
    <row r="84" spans="3:52" ht="12.75" customHeight="1">
      <c r="C84" s="240">
        <f t="shared" si="7"/>
        <v>5</v>
      </c>
      <c r="D84" s="240"/>
      <c r="E84" s="240">
        <f>C22</f>
        <v>0</v>
      </c>
      <c r="F84" s="223">
        <f>IF(C22=0,0,E22)</f>
        <v>0</v>
      </c>
      <c r="G84" s="223">
        <f>IF(C22=0,0,H22)</f>
        <v>0</v>
      </c>
      <c r="H84" s="223">
        <f>IF(C22=0,0,K22)</f>
        <v>0</v>
      </c>
      <c r="I84" s="223">
        <f>IF(C22=0,0,N22)</f>
        <v>0</v>
      </c>
      <c r="J84" s="223">
        <f>IF(C22=0,0,Q22)</f>
        <v>0</v>
      </c>
      <c r="K84" s="223">
        <f>IF(C22=0,0,T22)</f>
        <v>0</v>
      </c>
      <c r="L84" s="223">
        <f>IF(C22=0,0,W22)</f>
        <v>0</v>
      </c>
      <c r="M84" s="223">
        <f>IF(C22=0,0,Z22)</f>
        <v>0</v>
      </c>
      <c r="N84" s="223">
        <f>IF(C22=0,0,AC22)</f>
        <v>0</v>
      </c>
      <c r="O84" s="223">
        <f>IF(C22=0,0,AF22)</f>
        <v>0</v>
      </c>
      <c r="P84" s="240"/>
      <c r="Q84" s="223">
        <f t="shared" si="5"/>
        <v>0</v>
      </c>
      <c r="R84" s="223">
        <f t="shared" si="6"/>
        <v>8.3999999999999992E-6</v>
      </c>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row>
    <row r="85" spans="3:52" ht="12.75" customHeight="1">
      <c r="C85" s="240">
        <f t="shared" ref="C85:C104" si="8">RANK(R85,$R$79:$R$104,0)</f>
        <v>24</v>
      </c>
      <c r="D85" s="240"/>
      <c r="E85" s="240">
        <f>C24</f>
        <v>0</v>
      </c>
      <c r="F85" s="223">
        <f>IF(C24=0,0,E24)</f>
        <v>0</v>
      </c>
      <c r="G85" s="223">
        <f>IF(C24=0,0,H24)</f>
        <v>0</v>
      </c>
      <c r="H85" s="223">
        <f>IF(C24=0,0,K24)</f>
        <v>0</v>
      </c>
      <c r="I85" s="223">
        <f>IF(C24=0,0,N24)</f>
        <v>0</v>
      </c>
      <c r="J85" s="223">
        <f>IF(C24=0,0,Q24)</f>
        <v>0</v>
      </c>
      <c r="K85" s="223">
        <f>IF(C24=0,0,T24)</f>
        <v>0</v>
      </c>
      <c r="L85" s="223">
        <f>IF(C24=0,0,W24)</f>
        <v>0</v>
      </c>
      <c r="M85" s="223">
        <f>IF(C24=0,0,Z24)</f>
        <v>0</v>
      </c>
      <c r="N85" s="223">
        <f>IF(C24=0,0,AC24)</f>
        <v>0</v>
      </c>
      <c r="O85" s="223">
        <f>IF(C24=0,0,AF24)</f>
        <v>0</v>
      </c>
      <c r="P85" s="240"/>
      <c r="Q85" s="223">
        <f t="shared" si="5"/>
        <v>0</v>
      </c>
      <c r="R85" s="223">
        <f t="shared" si="6"/>
        <v>8.4999999999999999E-6</v>
      </c>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row>
    <row r="86" spans="3:52" ht="12.75" customHeight="1">
      <c r="C86" s="240">
        <f t="shared" si="8"/>
        <v>23</v>
      </c>
      <c r="D86" s="240"/>
      <c r="E86" s="240">
        <f>C26</f>
        <v>0</v>
      </c>
      <c r="F86" s="223">
        <f>IF(C26=0,0,E26)</f>
        <v>0</v>
      </c>
      <c r="G86" s="223">
        <f>IF(C26=0,0,H26)</f>
        <v>0</v>
      </c>
      <c r="H86" s="223">
        <f>IF(C26=0,0,K26)</f>
        <v>0</v>
      </c>
      <c r="I86" s="223">
        <f>IF(C26=0,0,N26)</f>
        <v>0</v>
      </c>
      <c r="J86" s="223">
        <f>IF(C26=0,0,Q26)</f>
        <v>0</v>
      </c>
      <c r="K86" s="223">
        <f>IF(C26=0,0,T26)</f>
        <v>0</v>
      </c>
      <c r="L86" s="223">
        <f>IF(C26=0,0,W26)</f>
        <v>0</v>
      </c>
      <c r="M86" s="223">
        <f>IF(C26=0,0,Z26)</f>
        <v>0</v>
      </c>
      <c r="N86" s="223">
        <f>IF(C26=0,0,AC26)</f>
        <v>0</v>
      </c>
      <c r="O86" s="223">
        <f>IF(C26=0,0,AF26)</f>
        <v>0</v>
      </c>
      <c r="P86" s="240"/>
      <c r="Q86" s="223">
        <f t="shared" si="5"/>
        <v>0</v>
      </c>
      <c r="R86" s="223">
        <f t="shared" si="6"/>
        <v>8.599999999999999E-6</v>
      </c>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row>
    <row r="87" spans="3:52" ht="12.75" customHeight="1">
      <c r="C87" s="240">
        <f t="shared" si="8"/>
        <v>22</v>
      </c>
      <c r="D87" s="240"/>
      <c r="E87" s="240">
        <f>C28</f>
        <v>0</v>
      </c>
      <c r="F87" s="223">
        <f>IF(C28=0,0,E28)</f>
        <v>0</v>
      </c>
      <c r="G87" s="223">
        <f>IF(C28=0,0,H28)</f>
        <v>0</v>
      </c>
      <c r="H87" s="223">
        <f>IF(C28=0,0,K28)</f>
        <v>0</v>
      </c>
      <c r="I87" s="223">
        <f>IF(C28=0,0,N28)</f>
        <v>0</v>
      </c>
      <c r="J87" s="223">
        <f>IF(C28=0,0,Q28)</f>
        <v>0</v>
      </c>
      <c r="K87" s="223">
        <f>IF(C28=0,0,T28)</f>
        <v>0</v>
      </c>
      <c r="L87" s="223">
        <f>IF(C28=0,0,W28)</f>
        <v>0</v>
      </c>
      <c r="M87" s="223">
        <f>IF(C28=0,0,Z28)</f>
        <v>0</v>
      </c>
      <c r="N87" s="223">
        <f>IF(C28=0,0,AC28)</f>
        <v>0</v>
      </c>
      <c r="O87" s="223">
        <f>IF(C28=0,0,AF28)</f>
        <v>0</v>
      </c>
      <c r="P87" s="240"/>
      <c r="Q87" s="223">
        <f t="shared" si="5"/>
        <v>0</v>
      </c>
      <c r="R87" s="223">
        <f t="shared" si="6"/>
        <v>8.6999999999999997E-6</v>
      </c>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row>
    <row r="88" spans="3:52" ht="12.75" customHeight="1">
      <c r="C88" s="240">
        <f t="shared" si="8"/>
        <v>21</v>
      </c>
      <c r="D88" s="240"/>
      <c r="E88" s="240">
        <f>C30</f>
        <v>0</v>
      </c>
      <c r="F88" s="223">
        <f>IF(C30=0,0,E30)</f>
        <v>0</v>
      </c>
      <c r="G88" s="223">
        <f>IF(C30=0,0,H30)</f>
        <v>0</v>
      </c>
      <c r="H88" s="223">
        <f>IF(C30=0,0,K30)</f>
        <v>0</v>
      </c>
      <c r="I88" s="223">
        <f>IF(C30=0,0,N30)</f>
        <v>0</v>
      </c>
      <c r="J88" s="223">
        <f>IF(C30=0,0,Q30)</f>
        <v>0</v>
      </c>
      <c r="K88" s="223">
        <f>IF(C30=0,0,T30)</f>
        <v>0</v>
      </c>
      <c r="L88" s="223">
        <f>IF(C30=0,0,W30)</f>
        <v>0</v>
      </c>
      <c r="M88" s="223">
        <f>IF(C30=0,0,Z30)</f>
        <v>0</v>
      </c>
      <c r="N88" s="223">
        <f>IF(C30=0,0,AC30)</f>
        <v>0</v>
      </c>
      <c r="O88" s="223">
        <f>IF(C30=0,0,AF30)</f>
        <v>0</v>
      </c>
      <c r="P88" s="240"/>
      <c r="Q88" s="223">
        <f t="shared" si="5"/>
        <v>0</v>
      </c>
      <c r="R88" s="223">
        <f t="shared" si="6"/>
        <v>8.8000000000000004E-6</v>
      </c>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row>
    <row r="89" spans="3:52" ht="12.75" customHeight="1">
      <c r="C89" s="240">
        <f t="shared" si="8"/>
        <v>20</v>
      </c>
      <c r="D89" s="240"/>
      <c r="E89" s="240">
        <f t="shared" ref="E89:E104" si="9">C32</f>
        <v>0</v>
      </c>
      <c r="F89" s="223">
        <f t="shared" ref="F89:F104" si="10">IF(C32=0,0,E32)</f>
        <v>0</v>
      </c>
      <c r="G89" s="223">
        <f t="shared" ref="G89:G104" si="11">IF(C32=0,0,H32)</f>
        <v>0</v>
      </c>
      <c r="H89" s="223">
        <f t="shared" ref="H89:H104" si="12">IF(C32=0,0,K32)</f>
        <v>0</v>
      </c>
      <c r="I89" s="223">
        <f t="shared" ref="I89:I104" si="13">IF(C32=0,0,N32)</f>
        <v>0</v>
      </c>
      <c r="J89" s="223">
        <f t="shared" ref="J89:J104" si="14">IF(C32=0,0,Q32)</f>
        <v>0</v>
      </c>
      <c r="K89" s="223">
        <f t="shared" ref="K89:K104" si="15">IF(C32=0,0,T32)</f>
        <v>0</v>
      </c>
      <c r="L89" s="223">
        <f t="shared" ref="L89:L104" si="16">IF(C32=0,0,W32)</f>
        <v>0</v>
      </c>
      <c r="M89" s="223">
        <f t="shared" ref="M89:M104" si="17">IF(C32=0,0,Z32)</f>
        <v>0</v>
      </c>
      <c r="N89" s="223">
        <f t="shared" ref="N89:N104" si="18">IF(C32=0,0,AC32)</f>
        <v>0</v>
      </c>
      <c r="O89" s="223">
        <f t="shared" ref="O89:O104" si="19">IF(C32=0,0,AF32)</f>
        <v>0</v>
      </c>
      <c r="P89" s="240"/>
      <c r="Q89" s="223">
        <f t="shared" si="5"/>
        <v>0</v>
      </c>
      <c r="R89" s="223">
        <f t="shared" si="6"/>
        <v>8.8999999999999995E-6</v>
      </c>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row>
    <row r="90" spans="3:52" ht="12.75" customHeight="1">
      <c r="C90" s="240">
        <f t="shared" si="8"/>
        <v>19</v>
      </c>
      <c r="D90" s="240"/>
      <c r="E90" s="240">
        <f t="shared" si="9"/>
        <v>0</v>
      </c>
      <c r="F90" s="223">
        <f t="shared" si="10"/>
        <v>0</v>
      </c>
      <c r="G90" s="223">
        <f t="shared" si="11"/>
        <v>0</v>
      </c>
      <c r="H90" s="223">
        <f t="shared" si="12"/>
        <v>0</v>
      </c>
      <c r="I90" s="223">
        <f t="shared" si="13"/>
        <v>0</v>
      </c>
      <c r="J90" s="223">
        <f t="shared" si="14"/>
        <v>0</v>
      </c>
      <c r="K90" s="223">
        <f t="shared" si="15"/>
        <v>0</v>
      </c>
      <c r="L90" s="223">
        <f t="shared" si="16"/>
        <v>0</v>
      </c>
      <c r="M90" s="223">
        <f t="shared" si="17"/>
        <v>0</v>
      </c>
      <c r="N90" s="223">
        <f t="shared" si="18"/>
        <v>0</v>
      </c>
      <c r="O90" s="223">
        <f t="shared" si="19"/>
        <v>0</v>
      </c>
      <c r="P90" s="240"/>
      <c r="Q90" s="223">
        <f t="shared" si="5"/>
        <v>0</v>
      </c>
      <c r="R90" s="223">
        <f t="shared" si="6"/>
        <v>9.0000000000000002E-6</v>
      </c>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row>
    <row r="91" spans="3:52" ht="12.75" customHeight="1">
      <c r="C91" s="240">
        <f t="shared" si="8"/>
        <v>18</v>
      </c>
      <c r="D91" s="240"/>
      <c r="E91" s="240">
        <f t="shared" si="9"/>
        <v>0</v>
      </c>
      <c r="F91" s="223">
        <f t="shared" si="10"/>
        <v>0</v>
      </c>
      <c r="G91" s="223">
        <f t="shared" si="11"/>
        <v>0</v>
      </c>
      <c r="H91" s="223">
        <f t="shared" si="12"/>
        <v>0</v>
      </c>
      <c r="I91" s="223">
        <f t="shared" si="13"/>
        <v>0</v>
      </c>
      <c r="J91" s="223">
        <f t="shared" si="14"/>
        <v>0</v>
      </c>
      <c r="K91" s="223">
        <f t="shared" si="15"/>
        <v>0</v>
      </c>
      <c r="L91" s="223">
        <f t="shared" si="16"/>
        <v>0</v>
      </c>
      <c r="M91" s="223">
        <f t="shared" si="17"/>
        <v>0</v>
      </c>
      <c r="N91" s="223">
        <f t="shared" si="18"/>
        <v>0</v>
      </c>
      <c r="O91" s="223">
        <f t="shared" si="19"/>
        <v>0</v>
      </c>
      <c r="P91" s="240"/>
      <c r="Q91" s="223">
        <f t="shared" si="5"/>
        <v>0</v>
      </c>
      <c r="R91" s="223">
        <f t="shared" si="6"/>
        <v>9.0999999999999993E-6</v>
      </c>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row>
    <row r="92" spans="3:52" ht="12.75" customHeight="1">
      <c r="C92" s="240">
        <f t="shared" si="8"/>
        <v>17</v>
      </c>
      <c r="D92" s="240"/>
      <c r="E92" s="240">
        <f t="shared" si="9"/>
        <v>0</v>
      </c>
      <c r="F92" s="223">
        <f t="shared" si="10"/>
        <v>0</v>
      </c>
      <c r="G92" s="223">
        <f t="shared" si="11"/>
        <v>0</v>
      </c>
      <c r="H92" s="223">
        <f t="shared" si="12"/>
        <v>0</v>
      </c>
      <c r="I92" s="223">
        <f t="shared" si="13"/>
        <v>0</v>
      </c>
      <c r="J92" s="223">
        <f t="shared" si="14"/>
        <v>0</v>
      </c>
      <c r="K92" s="223">
        <f t="shared" si="15"/>
        <v>0</v>
      </c>
      <c r="L92" s="223">
        <f t="shared" si="16"/>
        <v>0</v>
      </c>
      <c r="M92" s="223">
        <f t="shared" si="17"/>
        <v>0</v>
      </c>
      <c r="N92" s="223">
        <f t="shared" si="18"/>
        <v>0</v>
      </c>
      <c r="O92" s="223">
        <f t="shared" si="19"/>
        <v>0</v>
      </c>
      <c r="P92" s="240"/>
      <c r="Q92" s="223">
        <f t="shared" si="5"/>
        <v>0</v>
      </c>
      <c r="R92" s="223">
        <f t="shared" si="6"/>
        <v>9.2E-6</v>
      </c>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row>
    <row r="93" spans="3:52" ht="12.75" customHeight="1">
      <c r="C93" s="240">
        <f t="shared" si="8"/>
        <v>16</v>
      </c>
      <c r="D93" s="240"/>
      <c r="E93" s="240">
        <f t="shared" si="9"/>
        <v>0</v>
      </c>
      <c r="F93" s="223">
        <f t="shared" si="10"/>
        <v>0</v>
      </c>
      <c r="G93" s="223">
        <f t="shared" si="11"/>
        <v>0</v>
      </c>
      <c r="H93" s="223">
        <f t="shared" si="12"/>
        <v>0</v>
      </c>
      <c r="I93" s="223">
        <f t="shared" si="13"/>
        <v>0</v>
      </c>
      <c r="J93" s="223">
        <f t="shared" si="14"/>
        <v>0</v>
      </c>
      <c r="K93" s="223">
        <f t="shared" si="15"/>
        <v>0</v>
      </c>
      <c r="L93" s="223">
        <f t="shared" si="16"/>
        <v>0</v>
      </c>
      <c r="M93" s="223">
        <f t="shared" si="17"/>
        <v>0</v>
      </c>
      <c r="N93" s="223">
        <f t="shared" si="18"/>
        <v>0</v>
      </c>
      <c r="O93" s="223">
        <f t="shared" si="19"/>
        <v>0</v>
      </c>
      <c r="P93" s="240"/>
      <c r="Q93" s="223">
        <f t="shared" si="5"/>
        <v>0</v>
      </c>
      <c r="R93" s="223">
        <f t="shared" si="6"/>
        <v>9.299999999999999E-6</v>
      </c>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row>
    <row r="94" spans="3:52" ht="12.75" customHeight="1">
      <c r="C94" s="240">
        <f t="shared" si="8"/>
        <v>15</v>
      </c>
      <c r="D94" s="240"/>
      <c r="E94" s="240">
        <f t="shared" si="9"/>
        <v>0</v>
      </c>
      <c r="F94" s="223">
        <f t="shared" si="10"/>
        <v>0</v>
      </c>
      <c r="G94" s="223">
        <f t="shared" si="11"/>
        <v>0</v>
      </c>
      <c r="H94" s="223">
        <f t="shared" si="12"/>
        <v>0</v>
      </c>
      <c r="I94" s="223">
        <f t="shared" si="13"/>
        <v>0</v>
      </c>
      <c r="J94" s="223">
        <f t="shared" si="14"/>
        <v>0</v>
      </c>
      <c r="K94" s="223">
        <f t="shared" si="15"/>
        <v>0</v>
      </c>
      <c r="L94" s="223">
        <f t="shared" si="16"/>
        <v>0</v>
      </c>
      <c r="M94" s="223">
        <f t="shared" si="17"/>
        <v>0</v>
      </c>
      <c r="N94" s="223">
        <f t="shared" si="18"/>
        <v>0</v>
      </c>
      <c r="O94" s="223">
        <f t="shared" si="19"/>
        <v>0</v>
      </c>
      <c r="P94" s="240"/>
      <c r="Q94" s="223">
        <f t="shared" si="5"/>
        <v>0</v>
      </c>
      <c r="R94" s="223">
        <f t="shared" si="6"/>
        <v>9.3999999999999998E-6</v>
      </c>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row>
    <row r="95" spans="3:52" ht="12.75" customHeight="1">
      <c r="C95" s="240">
        <f t="shared" si="8"/>
        <v>14</v>
      </c>
      <c r="D95" s="240"/>
      <c r="E95" s="240">
        <f t="shared" si="9"/>
        <v>0</v>
      </c>
      <c r="F95" s="223">
        <f t="shared" si="10"/>
        <v>0</v>
      </c>
      <c r="G95" s="223">
        <f t="shared" si="11"/>
        <v>0</v>
      </c>
      <c r="H95" s="223">
        <f t="shared" si="12"/>
        <v>0</v>
      </c>
      <c r="I95" s="223">
        <f t="shared" si="13"/>
        <v>0</v>
      </c>
      <c r="J95" s="223">
        <f t="shared" si="14"/>
        <v>0</v>
      </c>
      <c r="K95" s="223">
        <f t="shared" si="15"/>
        <v>0</v>
      </c>
      <c r="L95" s="223">
        <f t="shared" si="16"/>
        <v>0</v>
      </c>
      <c r="M95" s="223">
        <f t="shared" si="17"/>
        <v>0</v>
      </c>
      <c r="N95" s="223">
        <f t="shared" si="18"/>
        <v>0</v>
      </c>
      <c r="O95" s="223">
        <f t="shared" si="19"/>
        <v>0</v>
      </c>
      <c r="P95" s="240"/>
      <c r="Q95" s="223">
        <f t="shared" si="5"/>
        <v>0</v>
      </c>
      <c r="R95" s="223">
        <f t="shared" si="6"/>
        <v>9.4999999999999988E-6</v>
      </c>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row>
    <row r="96" spans="3:52" ht="12.75" customHeight="1">
      <c r="C96" s="240">
        <f t="shared" si="8"/>
        <v>13</v>
      </c>
      <c r="D96" s="240"/>
      <c r="E96" s="240">
        <f t="shared" si="9"/>
        <v>0</v>
      </c>
      <c r="F96" s="223">
        <f t="shared" si="10"/>
        <v>0</v>
      </c>
      <c r="G96" s="223">
        <f t="shared" si="11"/>
        <v>0</v>
      </c>
      <c r="H96" s="223">
        <f t="shared" si="12"/>
        <v>0</v>
      </c>
      <c r="I96" s="223">
        <f t="shared" si="13"/>
        <v>0</v>
      </c>
      <c r="J96" s="223">
        <f t="shared" si="14"/>
        <v>0</v>
      </c>
      <c r="K96" s="223">
        <f t="shared" si="15"/>
        <v>0</v>
      </c>
      <c r="L96" s="223">
        <f t="shared" si="16"/>
        <v>0</v>
      </c>
      <c r="M96" s="223">
        <f t="shared" si="17"/>
        <v>0</v>
      </c>
      <c r="N96" s="223">
        <f t="shared" si="18"/>
        <v>0</v>
      </c>
      <c r="O96" s="223">
        <f t="shared" si="19"/>
        <v>0</v>
      </c>
      <c r="P96" s="240"/>
      <c r="Q96" s="223">
        <f t="shared" si="5"/>
        <v>0</v>
      </c>
      <c r="R96" s="223">
        <f t="shared" si="6"/>
        <v>9.5999999999999996E-6</v>
      </c>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row>
    <row r="97" spans="3:53" ht="12.75" customHeight="1">
      <c r="C97" s="240">
        <f t="shared" si="8"/>
        <v>12</v>
      </c>
      <c r="D97" s="240"/>
      <c r="E97" s="240">
        <f t="shared" si="9"/>
        <v>0</v>
      </c>
      <c r="F97" s="223">
        <f t="shared" si="10"/>
        <v>0</v>
      </c>
      <c r="G97" s="223">
        <f t="shared" si="11"/>
        <v>0</v>
      </c>
      <c r="H97" s="223">
        <f t="shared" si="12"/>
        <v>0</v>
      </c>
      <c r="I97" s="223">
        <f t="shared" si="13"/>
        <v>0</v>
      </c>
      <c r="J97" s="223">
        <f t="shared" si="14"/>
        <v>0</v>
      </c>
      <c r="K97" s="223">
        <f t="shared" si="15"/>
        <v>0</v>
      </c>
      <c r="L97" s="223">
        <f t="shared" si="16"/>
        <v>0</v>
      </c>
      <c r="M97" s="223">
        <f t="shared" si="17"/>
        <v>0</v>
      </c>
      <c r="N97" s="223">
        <f t="shared" si="18"/>
        <v>0</v>
      </c>
      <c r="O97" s="223">
        <f t="shared" si="19"/>
        <v>0</v>
      </c>
      <c r="P97" s="240"/>
      <c r="Q97" s="223">
        <f t="shared" si="5"/>
        <v>0</v>
      </c>
      <c r="R97" s="223">
        <f t="shared" si="6"/>
        <v>9.7000000000000003E-6</v>
      </c>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row>
    <row r="98" spans="3:53" ht="12.75" customHeight="1">
      <c r="C98" s="240">
        <f t="shared" si="8"/>
        <v>11</v>
      </c>
      <c r="D98" s="240"/>
      <c r="E98" s="240">
        <f t="shared" si="9"/>
        <v>0</v>
      </c>
      <c r="F98" s="223">
        <f t="shared" si="10"/>
        <v>0</v>
      </c>
      <c r="G98" s="223">
        <f t="shared" si="11"/>
        <v>0</v>
      </c>
      <c r="H98" s="223">
        <f t="shared" si="12"/>
        <v>0</v>
      </c>
      <c r="I98" s="223">
        <f t="shared" si="13"/>
        <v>0</v>
      </c>
      <c r="J98" s="223">
        <f t="shared" si="14"/>
        <v>0</v>
      </c>
      <c r="K98" s="223">
        <f t="shared" si="15"/>
        <v>0</v>
      </c>
      <c r="L98" s="223">
        <f t="shared" si="16"/>
        <v>0</v>
      </c>
      <c r="M98" s="223">
        <f t="shared" si="17"/>
        <v>0</v>
      </c>
      <c r="N98" s="223">
        <f t="shared" si="18"/>
        <v>0</v>
      </c>
      <c r="O98" s="223">
        <f t="shared" si="19"/>
        <v>0</v>
      </c>
      <c r="P98" s="240"/>
      <c r="Q98" s="223">
        <f t="shared" si="5"/>
        <v>0</v>
      </c>
      <c r="R98" s="223">
        <f t="shared" si="6"/>
        <v>9.7999999999999993E-6</v>
      </c>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row>
    <row r="99" spans="3:53" ht="12.75" customHeight="1">
      <c r="C99" s="240">
        <f t="shared" si="8"/>
        <v>10</v>
      </c>
      <c r="D99" s="240"/>
      <c r="E99" s="240">
        <f t="shared" si="9"/>
        <v>0</v>
      </c>
      <c r="F99" s="223">
        <f t="shared" si="10"/>
        <v>0</v>
      </c>
      <c r="G99" s="223">
        <f t="shared" si="11"/>
        <v>0</v>
      </c>
      <c r="H99" s="223">
        <f t="shared" si="12"/>
        <v>0</v>
      </c>
      <c r="I99" s="223">
        <f t="shared" si="13"/>
        <v>0</v>
      </c>
      <c r="J99" s="223">
        <f t="shared" si="14"/>
        <v>0</v>
      </c>
      <c r="K99" s="223">
        <f t="shared" si="15"/>
        <v>0</v>
      </c>
      <c r="L99" s="223">
        <f t="shared" si="16"/>
        <v>0</v>
      </c>
      <c r="M99" s="223">
        <f t="shared" si="17"/>
        <v>0</v>
      </c>
      <c r="N99" s="223">
        <f t="shared" si="18"/>
        <v>0</v>
      </c>
      <c r="O99" s="223">
        <f t="shared" si="19"/>
        <v>0</v>
      </c>
      <c r="P99" s="240"/>
      <c r="Q99" s="223">
        <f t="shared" si="5"/>
        <v>0</v>
      </c>
      <c r="R99" s="223">
        <f t="shared" si="6"/>
        <v>9.9000000000000001E-6</v>
      </c>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row>
    <row r="100" spans="3:53" ht="12.75" customHeight="1">
      <c r="C100" s="240">
        <f t="shared" si="8"/>
        <v>9</v>
      </c>
      <c r="D100" s="240"/>
      <c r="E100" s="240">
        <f t="shared" si="9"/>
        <v>0</v>
      </c>
      <c r="F100" s="223">
        <f t="shared" si="10"/>
        <v>0</v>
      </c>
      <c r="G100" s="223">
        <f t="shared" si="11"/>
        <v>0</v>
      </c>
      <c r="H100" s="223">
        <f t="shared" si="12"/>
        <v>0</v>
      </c>
      <c r="I100" s="223">
        <f t="shared" si="13"/>
        <v>0</v>
      </c>
      <c r="J100" s="223">
        <f t="shared" si="14"/>
        <v>0</v>
      </c>
      <c r="K100" s="223">
        <f t="shared" si="15"/>
        <v>0</v>
      </c>
      <c r="L100" s="223">
        <f t="shared" si="16"/>
        <v>0</v>
      </c>
      <c r="M100" s="223">
        <f t="shared" si="17"/>
        <v>0</v>
      </c>
      <c r="N100" s="223">
        <f t="shared" si="18"/>
        <v>0</v>
      </c>
      <c r="O100" s="223">
        <f t="shared" si="19"/>
        <v>0</v>
      </c>
      <c r="P100" s="240"/>
      <c r="Q100" s="223">
        <f t="shared" si="5"/>
        <v>0</v>
      </c>
      <c r="R100" s="223">
        <f t="shared" si="6"/>
        <v>9.9999999999999991E-6</v>
      </c>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row>
    <row r="101" spans="3:53" ht="12.75" customHeight="1">
      <c r="C101" s="240">
        <f t="shared" si="8"/>
        <v>8</v>
      </c>
      <c r="D101" s="240"/>
      <c r="E101" s="240">
        <f t="shared" si="9"/>
        <v>0</v>
      </c>
      <c r="F101" s="223">
        <f t="shared" si="10"/>
        <v>0</v>
      </c>
      <c r="G101" s="223">
        <f t="shared" si="11"/>
        <v>0</v>
      </c>
      <c r="H101" s="223">
        <f t="shared" si="12"/>
        <v>0</v>
      </c>
      <c r="I101" s="223">
        <f t="shared" si="13"/>
        <v>0</v>
      </c>
      <c r="J101" s="223">
        <f t="shared" si="14"/>
        <v>0</v>
      </c>
      <c r="K101" s="223">
        <f t="shared" si="15"/>
        <v>0</v>
      </c>
      <c r="L101" s="223">
        <f t="shared" si="16"/>
        <v>0</v>
      </c>
      <c r="M101" s="223">
        <f t="shared" si="17"/>
        <v>0</v>
      </c>
      <c r="N101" s="223">
        <f t="shared" si="18"/>
        <v>0</v>
      </c>
      <c r="O101" s="223">
        <f t="shared" si="19"/>
        <v>0</v>
      </c>
      <c r="P101" s="240"/>
      <c r="Q101" s="223">
        <f t="shared" si="5"/>
        <v>0</v>
      </c>
      <c r="R101" s="223">
        <f t="shared" si="6"/>
        <v>1.01E-5</v>
      </c>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row>
    <row r="102" spans="3:53" ht="12.75" customHeight="1">
      <c r="C102" s="240">
        <f t="shared" si="8"/>
        <v>7</v>
      </c>
      <c r="D102" s="240"/>
      <c r="E102" s="240">
        <f t="shared" si="9"/>
        <v>0</v>
      </c>
      <c r="F102" s="223">
        <f t="shared" si="10"/>
        <v>0</v>
      </c>
      <c r="G102" s="223">
        <f t="shared" si="11"/>
        <v>0</v>
      </c>
      <c r="H102" s="223">
        <f t="shared" si="12"/>
        <v>0</v>
      </c>
      <c r="I102" s="223">
        <f t="shared" si="13"/>
        <v>0</v>
      </c>
      <c r="J102" s="223">
        <f t="shared" si="14"/>
        <v>0</v>
      </c>
      <c r="K102" s="223">
        <f t="shared" si="15"/>
        <v>0</v>
      </c>
      <c r="L102" s="223">
        <f t="shared" si="16"/>
        <v>0</v>
      </c>
      <c r="M102" s="223">
        <f t="shared" si="17"/>
        <v>0</v>
      </c>
      <c r="N102" s="223">
        <f t="shared" si="18"/>
        <v>0</v>
      </c>
      <c r="O102" s="223">
        <f t="shared" si="19"/>
        <v>0</v>
      </c>
      <c r="P102" s="240"/>
      <c r="Q102" s="223">
        <f t="shared" si="5"/>
        <v>0</v>
      </c>
      <c r="R102" s="223">
        <f t="shared" si="6"/>
        <v>1.0199999999999999E-5</v>
      </c>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row>
    <row r="103" spans="3:53" ht="12.75" customHeight="1">
      <c r="C103" s="240">
        <f t="shared" si="8"/>
        <v>6</v>
      </c>
      <c r="D103" s="240"/>
      <c r="E103" s="240">
        <f t="shared" si="9"/>
        <v>0</v>
      </c>
      <c r="F103" s="223">
        <f t="shared" si="10"/>
        <v>0</v>
      </c>
      <c r="G103" s="223">
        <f t="shared" si="11"/>
        <v>0</v>
      </c>
      <c r="H103" s="223">
        <f t="shared" si="12"/>
        <v>0</v>
      </c>
      <c r="I103" s="223">
        <f t="shared" si="13"/>
        <v>0</v>
      </c>
      <c r="J103" s="223">
        <f t="shared" si="14"/>
        <v>0</v>
      </c>
      <c r="K103" s="223">
        <f t="shared" si="15"/>
        <v>0</v>
      </c>
      <c r="L103" s="223">
        <f t="shared" si="16"/>
        <v>0</v>
      </c>
      <c r="M103" s="223">
        <f t="shared" si="17"/>
        <v>0</v>
      </c>
      <c r="N103" s="223">
        <f t="shared" si="18"/>
        <v>0</v>
      </c>
      <c r="O103" s="223">
        <f t="shared" si="19"/>
        <v>0</v>
      </c>
      <c r="P103" s="240"/>
      <c r="Q103" s="223">
        <f t="shared" si="5"/>
        <v>0</v>
      </c>
      <c r="R103" s="223">
        <f t="shared" si="6"/>
        <v>1.03E-5</v>
      </c>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row>
    <row r="104" spans="3:53" ht="12.75" customHeight="1">
      <c r="C104" s="240">
        <f t="shared" si="8"/>
        <v>5</v>
      </c>
      <c r="D104" s="240"/>
      <c r="E104" s="240">
        <f t="shared" si="9"/>
        <v>0</v>
      </c>
      <c r="F104" s="223">
        <f t="shared" si="10"/>
        <v>0</v>
      </c>
      <c r="G104" s="223">
        <f t="shared" si="11"/>
        <v>0</v>
      </c>
      <c r="H104" s="223">
        <f t="shared" si="12"/>
        <v>0</v>
      </c>
      <c r="I104" s="223">
        <f t="shared" si="13"/>
        <v>0</v>
      </c>
      <c r="J104" s="223">
        <f t="shared" si="14"/>
        <v>0</v>
      </c>
      <c r="K104" s="223">
        <f t="shared" si="15"/>
        <v>0</v>
      </c>
      <c r="L104" s="223">
        <f t="shared" si="16"/>
        <v>0</v>
      </c>
      <c r="M104" s="223">
        <f t="shared" si="17"/>
        <v>0</v>
      </c>
      <c r="N104" s="223">
        <f t="shared" si="18"/>
        <v>0</v>
      </c>
      <c r="O104" s="223">
        <f t="shared" si="19"/>
        <v>0</v>
      </c>
      <c r="P104" s="240"/>
      <c r="Q104" s="223">
        <f t="shared" si="5"/>
        <v>0</v>
      </c>
      <c r="R104" s="223">
        <f t="shared" si="6"/>
        <v>1.0399999999999999E-5</v>
      </c>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row>
    <row r="105" spans="3:53" ht="12.75" customHeight="1">
      <c r="C105" s="189"/>
      <c r="D105" s="189"/>
      <c r="E105" s="240"/>
      <c r="F105" s="242"/>
      <c r="G105" s="242"/>
      <c r="H105" s="242"/>
      <c r="I105" s="242"/>
      <c r="J105" s="242"/>
      <c r="K105" s="242"/>
      <c r="L105" s="242"/>
      <c r="M105" s="242"/>
      <c r="N105" s="242"/>
      <c r="O105" s="243"/>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row>
    <row r="106" spans="3:53" ht="12.75" customHeight="1">
      <c r="C106" s="189"/>
      <c r="D106" s="189"/>
      <c r="E106" s="189"/>
      <c r="F106" s="189"/>
      <c r="G106" s="242"/>
      <c r="H106" s="242"/>
      <c r="I106" s="242"/>
      <c r="J106" s="242"/>
      <c r="K106" s="242"/>
      <c r="L106" s="242"/>
      <c r="M106" s="242"/>
      <c r="N106" s="242"/>
      <c r="O106" s="243"/>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row>
    <row r="107" spans="3:53" ht="12.75" customHeight="1">
      <c r="C107" s="189"/>
      <c r="D107" s="189"/>
      <c r="E107" s="189"/>
      <c r="F107" s="242" t="str">
        <f>D7</f>
        <v>1. Municipal financial impact</v>
      </c>
      <c r="G107" s="242" t="str">
        <f>G7</f>
        <v>2. Local resilience</v>
      </c>
      <c r="H107" s="242" t="str">
        <f>J7</f>
        <v>3. Climate change</v>
      </c>
      <c r="I107" s="242" t="str">
        <f>M7</f>
        <v xml:space="preserve">4. Construction </v>
      </c>
      <c r="J107" s="242" t="str">
        <f>P7</f>
        <v>5. Operations and environmental impacts</v>
      </c>
      <c r="K107" s="242" t="str">
        <f>S7</f>
        <v>6. Municipal services</v>
      </c>
      <c r="L107" s="242" t="str">
        <f>V7</f>
        <v>7. Economic development</v>
      </c>
      <c r="M107" s="242" t="str">
        <f>Y7</f>
        <v>8. Community concerns</v>
      </c>
      <c r="N107" s="242" t="str">
        <f>AB7</f>
        <v>Other1</v>
      </c>
      <c r="O107" s="243" t="str">
        <f>AE7</f>
        <v>Other2</v>
      </c>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row>
    <row r="108" spans="3:53" ht="12.75" customHeight="1">
      <c r="C108" s="240">
        <v>1</v>
      </c>
      <c r="D108" s="240"/>
      <c r="E108" s="240" t="str">
        <f>VLOOKUP($C108,$C$79:$P$84,3,FALSE)</f>
        <v>Pump'id up</v>
      </c>
      <c r="F108" s="223">
        <f t="shared" ref="F108:F113" si="20">VLOOKUP($C108,$C$79:$P$104,4,FALSE)</f>
        <v>2</v>
      </c>
      <c r="G108" s="223">
        <f t="shared" ref="G108:G113" si="21">VLOOKUP($C108,$C$79:$P$104,5,FALSE)</f>
        <v>10</v>
      </c>
      <c r="H108" s="223">
        <f t="shared" ref="H108:H113" si="22">VLOOKUP($C108,$C$79:$P$104,6,FALSE)</f>
        <v>100</v>
      </c>
      <c r="I108" s="223">
        <f t="shared" ref="I108:I113" si="23">VLOOKUP($C108,$C$79:$P$104,7,FALSE)</f>
        <v>10</v>
      </c>
      <c r="J108" s="223">
        <f t="shared" ref="J108:J113" si="24">VLOOKUP($C108,$C$79:$P$104,8,FALSE)</f>
        <v>14</v>
      </c>
      <c r="K108" s="223">
        <f t="shared" ref="K108:K113" si="25">VLOOKUP($C108,$C$79:$P$104,9,FALSE)</f>
        <v>10</v>
      </c>
      <c r="L108" s="223">
        <f t="shared" ref="L108:L113" si="26">VLOOKUP($C108,$C$79:$P$104,10,FALSE)</f>
        <v>0</v>
      </c>
      <c r="M108" s="223">
        <f t="shared" ref="M108:M113" si="27">VLOOKUP($C108,$C$79:$P$104,11,FALSE)</f>
        <v>14</v>
      </c>
      <c r="N108" s="223">
        <f t="shared" ref="N108:N113" si="28">VLOOKUP($C108,$C$79:$P$104,12,FALSE)</f>
        <v>0</v>
      </c>
      <c r="O108" s="223">
        <f t="shared" ref="O108:O113" si="29">VLOOKUP($C108,$C$79:$P$104,13,FALSE)</f>
        <v>0</v>
      </c>
      <c r="P108" s="189"/>
      <c r="Q108" s="212">
        <f t="shared" ref="Q108:Q113" si="30">SUM(F108:O108)</f>
        <v>160</v>
      </c>
      <c r="R108" s="189"/>
      <c r="S108" s="189"/>
      <c r="T108" s="189"/>
      <c r="U108" s="189"/>
      <c r="V108" s="189" t="str">
        <f>E108</f>
        <v>Pump'id up</v>
      </c>
      <c r="W108" s="212">
        <f>Q108</f>
        <v>160</v>
      </c>
      <c r="X108" s="189"/>
      <c r="Y108" s="245">
        <f>Q108/$AG$28</f>
        <v>0.66666666666666663</v>
      </c>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row>
    <row r="109" spans="3:53" ht="12.75" customHeight="1">
      <c r="C109" s="240">
        <v>2</v>
      </c>
      <c r="D109" s="240"/>
      <c r="E109" s="240" t="str">
        <f t="shared" ref="E109:E113" si="31">VLOOKUP($C109,$C$79:$P$84,3,FALSE)</f>
        <v>Windy City</v>
      </c>
      <c r="F109" s="223">
        <f t="shared" si="20"/>
        <v>2</v>
      </c>
      <c r="G109" s="223">
        <f t="shared" si="21"/>
        <v>8</v>
      </c>
      <c r="H109" s="223">
        <f t="shared" si="22"/>
        <v>100</v>
      </c>
      <c r="I109" s="223">
        <f t="shared" si="23"/>
        <v>10</v>
      </c>
      <c r="J109" s="223">
        <f t="shared" si="24"/>
        <v>10</v>
      </c>
      <c r="K109" s="223">
        <f t="shared" si="25"/>
        <v>6</v>
      </c>
      <c r="L109" s="223">
        <f t="shared" si="26"/>
        <v>0</v>
      </c>
      <c r="M109" s="223">
        <f t="shared" si="27"/>
        <v>6</v>
      </c>
      <c r="N109" s="223">
        <f t="shared" si="28"/>
        <v>4</v>
      </c>
      <c r="O109" s="223">
        <f t="shared" si="29"/>
        <v>4</v>
      </c>
      <c r="P109" s="189"/>
      <c r="Q109" s="212">
        <f t="shared" si="30"/>
        <v>150</v>
      </c>
      <c r="R109" s="189"/>
      <c r="S109" s="189"/>
      <c r="T109" s="189"/>
      <c r="U109" s="189"/>
      <c r="V109" s="189" t="str">
        <f t="shared" ref="V109:V113" si="32">E109</f>
        <v>Windy City</v>
      </c>
      <c r="W109" s="212">
        <f t="shared" ref="W109:W113" si="33">Q109</f>
        <v>150</v>
      </c>
      <c r="X109" s="189"/>
      <c r="Y109" s="245">
        <f t="shared" ref="Y109:Y113" si="34">Q109/$AG$28</f>
        <v>0.625</v>
      </c>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row>
    <row r="110" spans="3:53" ht="12.75" customHeight="1">
      <c r="C110" s="240">
        <v>3</v>
      </c>
      <c r="D110" s="240"/>
      <c r="E110" s="240" t="str">
        <f t="shared" si="31"/>
        <v>Solar +</v>
      </c>
      <c r="F110" s="223">
        <f t="shared" si="20"/>
        <v>4</v>
      </c>
      <c r="G110" s="223">
        <f t="shared" si="21"/>
        <v>4</v>
      </c>
      <c r="H110" s="223">
        <f t="shared" si="22"/>
        <v>80</v>
      </c>
      <c r="I110" s="223">
        <f t="shared" si="23"/>
        <v>12</v>
      </c>
      <c r="J110" s="223">
        <f t="shared" si="24"/>
        <v>16</v>
      </c>
      <c r="K110" s="223">
        <f t="shared" si="25"/>
        <v>10</v>
      </c>
      <c r="L110" s="223">
        <f t="shared" si="26"/>
        <v>0</v>
      </c>
      <c r="M110" s="223">
        <f t="shared" si="27"/>
        <v>14</v>
      </c>
      <c r="N110" s="223">
        <f t="shared" si="28"/>
        <v>2</v>
      </c>
      <c r="O110" s="223">
        <f t="shared" si="29"/>
        <v>2</v>
      </c>
      <c r="P110" s="189"/>
      <c r="Q110" s="212">
        <f t="shared" si="30"/>
        <v>144</v>
      </c>
      <c r="R110" s="189"/>
      <c r="S110" s="189"/>
      <c r="T110" s="189"/>
      <c r="U110" s="189"/>
      <c r="V110" s="189" t="str">
        <f t="shared" si="32"/>
        <v>Solar +</v>
      </c>
      <c r="W110" s="212">
        <f t="shared" si="33"/>
        <v>144</v>
      </c>
      <c r="X110" s="189"/>
      <c r="Y110" s="245">
        <f t="shared" si="34"/>
        <v>0.6</v>
      </c>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row>
    <row r="111" spans="3:53" ht="12.75" customHeight="1">
      <c r="C111" s="240">
        <v>4</v>
      </c>
      <c r="D111" s="240"/>
      <c r="E111" s="240" t="str">
        <f t="shared" si="31"/>
        <v>PV Plus</v>
      </c>
      <c r="F111" s="223">
        <f t="shared" si="20"/>
        <v>16</v>
      </c>
      <c r="G111" s="223">
        <f t="shared" si="21"/>
        <v>2</v>
      </c>
      <c r="H111" s="223">
        <f t="shared" si="22"/>
        <v>20</v>
      </c>
      <c r="I111" s="223">
        <f t="shared" si="23"/>
        <v>14</v>
      </c>
      <c r="J111" s="223">
        <f t="shared" si="24"/>
        <v>16</v>
      </c>
      <c r="K111" s="223">
        <f t="shared" si="25"/>
        <v>10</v>
      </c>
      <c r="L111" s="223">
        <f t="shared" si="26"/>
        <v>0</v>
      </c>
      <c r="M111" s="223">
        <f t="shared" si="27"/>
        <v>14</v>
      </c>
      <c r="N111" s="223">
        <f t="shared" si="28"/>
        <v>6</v>
      </c>
      <c r="O111" s="223">
        <f t="shared" si="29"/>
        <v>6</v>
      </c>
      <c r="P111" s="189"/>
      <c r="Q111" s="212">
        <f t="shared" si="30"/>
        <v>104</v>
      </c>
      <c r="R111" s="189"/>
      <c r="S111" s="189"/>
      <c r="T111" s="189"/>
      <c r="U111" s="189"/>
      <c r="V111" s="189" t="str">
        <f t="shared" si="32"/>
        <v>PV Plus</v>
      </c>
      <c r="W111" s="212">
        <f t="shared" si="33"/>
        <v>104</v>
      </c>
      <c r="X111" s="189"/>
      <c r="Y111" s="245">
        <f t="shared" si="34"/>
        <v>0.43333333333333335</v>
      </c>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row>
    <row r="112" spans="3:53" ht="12.75" customHeight="1">
      <c r="C112" s="240">
        <v>5</v>
      </c>
      <c r="D112" s="240"/>
      <c r="E112" s="240">
        <f t="shared" si="31"/>
        <v>0</v>
      </c>
      <c r="F112" s="223">
        <f t="shared" si="20"/>
        <v>0</v>
      </c>
      <c r="G112" s="223">
        <f t="shared" si="21"/>
        <v>0</v>
      </c>
      <c r="H112" s="223">
        <f t="shared" si="22"/>
        <v>0</v>
      </c>
      <c r="I112" s="223">
        <f t="shared" si="23"/>
        <v>0</v>
      </c>
      <c r="J112" s="223">
        <f t="shared" si="24"/>
        <v>0</v>
      </c>
      <c r="K112" s="223">
        <f t="shared" si="25"/>
        <v>0</v>
      </c>
      <c r="L112" s="223">
        <f t="shared" si="26"/>
        <v>0</v>
      </c>
      <c r="M112" s="223">
        <f t="shared" si="27"/>
        <v>0</v>
      </c>
      <c r="N112" s="223">
        <f t="shared" si="28"/>
        <v>0</v>
      </c>
      <c r="O112" s="223">
        <f t="shared" si="29"/>
        <v>0</v>
      </c>
      <c r="P112" s="189"/>
      <c r="Q112" s="212">
        <f t="shared" si="30"/>
        <v>0</v>
      </c>
      <c r="R112" s="189"/>
      <c r="S112" s="189"/>
      <c r="T112" s="189"/>
      <c r="U112" s="189"/>
      <c r="V112" s="189">
        <f t="shared" si="32"/>
        <v>0</v>
      </c>
      <c r="W112" s="212">
        <f t="shared" si="33"/>
        <v>0</v>
      </c>
      <c r="X112" s="189"/>
      <c r="Y112" s="245">
        <f t="shared" si="34"/>
        <v>0</v>
      </c>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row>
    <row r="113" spans="3:53" ht="12.75" customHeight="1">
      <c r="C113" s="240">
        <v>6</v>
      </c>
      <c r="D113" s="240"/>
      <c r="E113" s="240">
        <f t="shared" si="31"/>
        <v>0</v>
      </c>
      <c r="F113" s="223">
        <f t="shared" si="20"/>
        <v>0</v>
      </c>
      <c r="G113" s="223">
        <f t="shared" si="21"/>
        <v>0</v>
      </c>
      <c r="H113" s="223">
        <f t="shared" si="22"/>
        <v>0</v>
      </c>
      <c r="I113" s="223">
        <f t="shared" si="23"/>
        <v>0</v>
      </c>
      <c r="J113" s="223">
        <f t="shared" si="24"/>
        <v>0</v>
      </c>
      <c r="K113" s="223">
        <f t="shared" si="25"/>
        <v>0</v>
      </c>
      <c r="L113" s="223">
        <f t="shared" si="26"/>
        <v>0</v>
      </c>
      <c r="M113" s="223">
        <f t="shared" si="27"/>
        <v>0</v>
      </c>
      <c r="N113" s="223">
        <f t="shared" si="28"/>
        <v>0</v>
      </c>
      <c r="O113" s="223">
        <f t="shared" si="29"/>
        <v>0</v>
      </c>
      <c r="P113" s="189"/>
      <c r="Q113" s="212">
        <f t="shared" si="30"/>
        <v>0</v>
      </c>
      <c r="R113" s="189"/>
      <c r="S113" s="189"/>
      <c r="T113" s="189"/>
      <c r="U113" s="189"/>
      <c r="V113" s="189">
        <f t="shared" si="32"/>
        <v>0</v>
      </c>
      <c r="W113" s="212">
        <f t="shared" si="33"/>
        <v>0</v>
      </c>
      <c r="X113" s="189"/>
      <c r="Y113" s="245">
        <f t="shared" si="34"/>
        <v>0</v>
      </c>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row>
    <row r="114" spans="3:53" ht="12.75" customHeight="1">
      <c r="C114" s="240"/>
      <c r="D114" s="240"/>
      <c r="E114" s="240"/>
      <c r="F114" s="223"/>
      <c r="G114" s="223"/>
      <c r="H114" s="223"/>
      <c r="I114" s="223"/>
      <c r="J114" s="223"/>
      <c r="K114" s="223"/>
      <c r="L114" s="223"/>
      <c r="M114" s="223"/>
      <c r="N114" s="223"/>
      <c r="O114" s="223"/>
      <c r="P114" s="189"/>
      <c r="Q114" s="212"/>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row>
    <row r="115" spans="3:53" ht="12.75" customHeight="1">
      <c r="C115" s="240"/>
      <c r="D115" s="240"/>
      <c r="E115" s="240"/>
      <c r="F115" s="223"/>
      <c r="G115" s="223"/>
      <c r="H115" s="223"/>
      <c r="I115" s="223"/>
      <c r="J115" s="223"/>
      <c r="K115" s="223"/>
      <c r="L115" s="223"/>
      <c r="M115" s="223"/>
      <c r="N115" s="223"/>
      <c r="O115" s="223"/>
      <c r="P115" s="189"/>
      <c r="Q115" s="212"/>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row>
    <row r="116" spans="3:53" ht="12.75" customHeight="1">
      <c r="C116" s="240"/>
      <c r="D116" s="240"/>
      <c r="E116" s="240"/>
      <c r="F116" s="223"/>
      <c r="G116" s="223"/>
      <c r="H116" s="223"/>
      <c r="I116" s="223"/>
      <c r="J116" s="223"/>
      <c r="K116" s="223"/>
      <c r="L116" s="223"/>
      <c r="M116" s="223"/>
      <c r="N116" s="223"/>
      <c r="O116" s="223"/>
      <c r="P116" s="189"/>
      <c r="Q116" s="212"/>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row>
    <row r="117" spans="3:53" ht="12.75" customHeight="1">
      <c r="C117" s="240"/>
      <c r="D117" s="240"/>
      <c r="E117" s="240"/>
      <c r="F117" s="223"/>
      <c r="G117" s="223"/>
      <c r="H117" s="223"/>
      <c r="I117" s="223"/>
      <c r="J117" s="223"/>
      <c r="K117" s="223"/>
      <c r="L117" s="223"/>
      <c r="M117" s="223"/>
      <c r="N117" s="223"/>
      <c r="O117" s="223"/>
      <c r="P117" s="189"/>
      <c r="Q117" s="212"/>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row>
    <row r="118" spans="3:53" ht="12.75" customHeight="1">
      <c r="C118" s="240"/>
      <c r="D118" s="240"/>
      <c r="E118" s="240"/>
      <c r="F118" s="223"/>
      <c r="G118" s="223"/>
      <c r="H118" s="223"/>
      <c r="I118" s="223"/>
      <c r="J118" s="223"/>
      <c r="K118" s="223"/>
      <c r="L118" s="223"/>
      <c r="M118" s="223"/>
      <c r="N118" s="223"/>
      <c r="O118" s="223"/>
      <c r="P118" s="189"/>
      <c r="Q118" s="212"/>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row>
    <row r="119" spans="3:53" ht="12.75" customHeight="1">
      <c r="C119" s="240"/>
      <c r="D119" s="240"/>
      <c r="E119" s="240"/>
      <c r="F119" s="223"/>
      <c r="G119" s="223"/>
      <c r="H119" s="223"/>
      <c r="I119" s="223"/>
      <c r="J119" s="223"/>
      <c r="K119" s="223"/>
      <c r="L119" s="223"/>
      <c r="M119" s="223"/>
      <c r="N119" s="223"/>
      <c r="O119" s="223"/>
      <c r="P119" s="189"/>
      <c r="Q119" s="212"/>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row>
    <row r="120" spans="3:53" ht="12.75" customHeight="1">
      <c r="C120" s="240"/>
      <c r="D120" s="240"/>
      <c r="E120" s="240"/>
      <c r="F120" s="223"/>
      <c r="G120" s="223"/>
      <c r="H120" s="223"/>
      <c r="I120" s="223"/>
      <c r="J120" s="223"/>
      <c r="K120" s="223"/>
      <c r="L120" s="223"/>
      <c r="M120" s="223"/>
      <c r="N120" s="223"/>
      <c r="O120" s="223"/>
      <c r="P120" s="189"/>
      <c r="Q120" s="212"/>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row>
    <row r="121" spans="3:53" ht="12.75" customHeight="1">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row>
    <row r="122" spans="3:53" ht="12.75" customHeight="1">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row>
    <row r="123" spans="3:53" ht="12.75" customHeight="1">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row>
    <row r="124" spans="3:53" ht="12.75" customHeight="1">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row>
    <row r="125" spans="3:53" ht="12.75" customHeight="1">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row>
    <row r="126" spans="3:53" ht="12.75" customHeight="1">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row>
    <row r="127" spans="3:53" ht="12.75" customHeight="1">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row>
    <row r="128" spans="3:53" ht="12.75" customHeight="1">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row>
    <row r="129" spans="3:53" ht="12.75" customHeight="1">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row>
    <row r="130" spans="3:53" ht="12.75" customHeight="1">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row>
    <row r="131" spans="3:53" ht="12.75" customHeight="1">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row>
    <row r="132" spans="3:53" ht="12.75" customHeight="1">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row>
    <row r="133" spans="3:53" ht="12.75" customHeight="1">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row>
    <row r="134" spans="3:53" ht="12.75" customHeight="1">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row>
    <row r="135" spans="3:53" ht="12.75" customHeight="1">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row>
    <row r="136" spans="3:53" ht="12.75" customHeight="1">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row>
    <row r="137" spans="3:53" ht="12.75" customHeight="1">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row>
    <row r="138" spans="3:53" ht="12.75" customHeight="1">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row>
    <row r="139" spans="3:53" ht="12.75" customHeight="1">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row>
    <row r="140" spans="3:53" ht="12.75" customHeight="1">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row>
    <row r="141" spans="3:53" ht="12.75" customHeight="1">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row>
    <row r="142" spans="3:53" ht="12.75" customHeight="1">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row>
    <row r="143" spans="3:53" ht="12.75" customHeight="1">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row>
    <row r="144" spans="3:53" ht="12.75" customHeight="1">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row>
    <row r="145" spans="3:53" ht="12.75" customHeight="1">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row>
    <row r="146" spans="3:53" ht="12.75" customHeight="1">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row>
    <row r="147" spans="3:53" ht="12.75" customHeight="1">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row>
    <row r="148" spans="3:53" ht="12.75" customHeight="1">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row>
    <row r="149" spans="3:53" ht="12.75" customHeight="1">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row>
    <row r="150" spans="3:53" ht="12.75" customHeight="1">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row>
    <row r="151" spans="3:53" ht="12.75" customHeight="1">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row>
    <row r="152" spans="3:53" ht="12.75" customHeight="1">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row>
    <row r="153" spans="3:53" ht="12.75" customHeight="1">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row>
    <row r="154" spans="3:53" ht="12.75" customHeight="1">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row>
    <row r="155" spans="3:53" ht="12.75" customHeight="1">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row>
    <row r="156" spans="3:53" ht="12.75" customHeight="1">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row>
    <row r="157" spans="3:53" ht="12.75" customHeight="1">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row>
    <row r="158" spans="3:53" ht="12.75" customHeight="1">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row>
    <row r="159" spans="3:53" ht="12.75" customHeight="1">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row>
    <row r="160" spans="3:53" ht="12.75" customHeight="1">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row>
    <row r="161" spans="3:53" ht="12.75" customHeight="1">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row>
    <row r="162" spans="3:53" ht="12.75" customHeight="1">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row>
    <row r="163" spans="3:53" ht="12.75" customHeight="1">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row>
    <row r="164" spans="3:53" ht="12.75" customHeight="1">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row>
    <row r="165" spans="3:53" ht="12.75" customHeight="1">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row>
    <row r="166" spans="3:53" ht="12.75" customHeight="1">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row>
    <row r="167" spans="3:53" ht="12.75" customHeight="1">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row>
    <row r="168" spans="3:53" ht="12.75" customHeight="1">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row>
    <row r="169" spans="3:53" ht="12.75" customHeight="1">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row>
    <row r="170" spans="3:53" ht="12.75" customHeight="1">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row>
    <row r="171" spans="3:53" ht="12.75" customHeight="1">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row>
    <row r="172" spans="3:53" ht="12.75" customHeight="1">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row>
    <row r="173" spans="3:53" ht="12.75" customHeight="1">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row>
    <row r="174" spans="3:53" ht="12.75" customHeight="1">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row>
    <row r="175" spans="3:53" ht="12.75" customHeight="1">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row>
    <row r="176" spans="3:53" ht="12.75" customHeight="1">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row>
    <row r="177" spans="3:53" ht="12.75" customHeight="1">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row>
    <row r="178" spans="3:53" ht="12.75" customHeight="1">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row>
    <row r="179" spans="3:53" ht="12.75" customHeight="1">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row>
    <row r="180" spans="3:53" ht="12.75" customHeight="1">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row>
    <row r="181" spans="3:53" ht="12.75" customHeight="1">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row>
    <row r="182" spans="3:53" ht="12.75" customHeight="1">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row>
    <row r="183" spans="3:53" ht="12.75" customHeight="1">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row>
    <row r="184" spans="3:53" ht="12.75" customHeight="1">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row>
    <row r="185" spans="3:53" ht="12.75" customHeight="1">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row>
    <row r="186" spans="3:53" ht="12.75" customHeight="1">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row>
    <row r="187" spans="3:53" ht="12.75" customHeight="1">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row>
    <row r="188" spans="3:53" ht="12.75" customHeight="1">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row>
    <row r="189" spans="3:53" ht="12.75" customHeight="1">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row>
    <row r="190" spans="3:53" ht="12.75" customHeight="1">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row>
    <row r="191" spans="3:53" ht="12.75" customHeight="1">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row>
    <row r="192" spans="3:53" ht="12.75" customHeight="1">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row>
    <row r="193" spans="3:53" ht="12.75" customHeight="1">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row>
    <row r="194" spans="3:53" ht="12.75" customHeight="1">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row>
    <row r="195" spans="3:53" ht="12.75" customHeight="1">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row>
    <row r="196" spans="3:53" ht="12.75" customHeight="1">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row>
    <row r="197" spans="3:53" ht="12.75" customHeight="1">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row>
    <row r="198" spans="3:53" ht="12.75" customHeight="1">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row>
    <row r="199" spans="3:53" ht="12.75" customHeight="1">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row>
    <row r="200" spans="3:53" ht="12.75" customHeight="1">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row>
    <row r="201" spans="3:53" ht="12.75" customHeight="1">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row>
    <row r="202" spans="3:53" ht="12.75" customHeight="1">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row>
    <row r="203" spans="3:53" ht="12.75" customHeight="1">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row>
    <row r="204" spans="3:53" ht="12.75" customHeight="1">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row>
    <row r="205" spans="3:53" ht="12.75" customHeight="1">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row>
    <row r="206" spans="3:53" ht="12.75" customHeight="1">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row>
    <row r="207" spans="3:53" ht="12.75" customHeight="1">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row>
    <row r="208" spans="3:53" ht="12.75" customHeight="1">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row>
    <row r="209" spans="3:53" ht="12.75" customHeight="1">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row>
    <row r="210" spans="3:53" ht="12.75" customHeight="1">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row>
    <row r="211" spans="3:53" ht="12.75" customHeight="1">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row>
    <row r="212" spans="3:53" ht="12.75" customHeight="1">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row>
    <row r="213" spans="3:53" ht="12.75" customHeight="1">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row>
    <row r="214" spans="3:53" ht="12.75" customHeight="1">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row>
    <row r="215" spans="3:53" ht="12.75" customHeight="1">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row>
    <row r="216" spans="3:53" ht="12.75" customHeight="1">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row>
    <row r="217" spans="3:53" ht="12.75" customHeight="1">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row>
    <row r="218" spans="3:53" ht="12.75" customHeight="1">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row>
    <row r="219" spans="3:53" ht="12.75" customHeight="1">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row>
    <row r="220" spans="3:53" ht="12.75" customHeight="1">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row>
    <row r="221" spans="3:53" ht="12.75" customHeight="1">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row>
    <row r="222" spans="3:53" ht="12.75" customHeight="1">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row>
    <row r="223" spans="3:53" ht="12.75" customHeight="1">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row>
    <row r="224" spans="3:53" ht="12.75" customHeight="1">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row>
    <row r="225" spans="3:53" ht="12.75" customHeight="1">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row>
    <row r="226" spans="3:53" ht="12.75" customHeight="1">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row>
    <row r="227" spans="3:53" ht="12.75" customHeight="1">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row>
    <row r="228" spans="3:53" ht="12.75" customHeight="1">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row>
    <row r="229" spans="3:53" ht="12.75" customHeight="1">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row>
    <row r="230" spans="3:53" ht="12.75" customHeight="1">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row>
    <row r="231" spans="3:53" ht="12.75" customHeight="1">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row>
    <row r="232" spans="3:53" ht="12.75" customHeight="1">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row>
    <row r="233" spans="3:53" ht="12.75" customHeight="1">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row>
    <row r="234" spans="3:53" ht="12.75" customHeight="1">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row>
    <row r="235" spans="3:53" ht="12.75" customHeight="1">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row>
    <row r="236" spans="3:53" ht="12.75" customHeight="1">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row>
    <row r="237" spans="3:53" ht="12.75" customHeight="1">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row>
    <row r="238" spans="3:53" ht="12.75" customHeight="1">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row>
    <row r="239" spans="3:53" ht="12.75" customHeight="1">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row>
    <row r="240" spans="3:53" ht="12.75" customHeight="1">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row>
    <row r="241" spans="3:53" ht="12.75" customHeight="1">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row>
    <row r="242" spans="3:53" ht="12.75" customHeight="1">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row>
    <row r="243" spans="3:53" ht="12.75" customHeight="1">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row>
    <row r="244" spans="3:53" ht="12.75" customHeight="1">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row>
    <row r="245" spans="3:53" ht="12.75" customHeight="1">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row>
    <row r="246" spans="3:53" ht="12.75" customHeight="1">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row>
    <row r="247" spans="3:53" ht="12.75" customHeight="1">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row>
    <row r="248" spans="3:53" ht="12.75" customHeight="1">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row>
    <row r="249" spans="3:53" ht="12.75" customHeight="1">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row>
    <row r="250" spans="3:53" ht="12.75" customHeight="1">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row>
    <row r="251" spans="3:53" ht="12.75" customHeight="1">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row>
    <row r="252" spans="3:53" ht="12.75" customHeight="1">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row>
    <row r="253" spans="3:53" ht="12.75" customHeight="1">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row>
    <row r="254" spans="3:53" ht="12.75" customHeight="1">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row>
    <row r="255" spans="3:53" ht="12.75" customHeight="1">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row>
    <row r="256" spans="3:53" ht="12.75" customHeight="1">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row>
    <row r="257" spans="3:53" ht="12.75" customHeight="1">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row>
    <row r="258" spans="3:53" ht="12.75" customHeight="1">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row>
    <row r="259" spans="3:53" ht="12.75" customHeight="1">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row>
    <row r="260" spans="3:53" ht="12.75" customHeight="1">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row>
    <row r="261" spans="3:53" ht="12.75" customHeight="1">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row>
    <row r="262" spans="3:53" ht="12.75" customHeight="1">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row>
    <row r="263" spans="3:53" ht="12.75" customHeight="1">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row>
    <row r="264" spans="3:53" ht="12.75" customHeight="1">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row>
    <row r="265" spans="3:53" ht="12.75" customHeight="1">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row>
    <row r="266" spans="3:53" ht="12.75" customHeight="1">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row>
    <row r="267" spans="3:53" ht="12.75" customHeight="1">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row>
    <row r="268" spans="3:53" ht="12.75" customHeight="1">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row>
    <row r="269" spans="3:53" ht="12.75" customHeight="1">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row>
    <row r="270" spans="3:53" ht="12.75" customHeight="1">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row>
    <row r="271" spans="3:53" ht="12.75" customHeight="1">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row>
    <row r="272" spans="3:53" ht="12.75" customHeight="1">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row>
    <row r="273" spans="3:53" ht="12.75" customHeight="1">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row>
    <row r="274" spans="3:53" ht="12.75" customHeight="1">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row>
    <row r="275" spans="3:53" ht="12.75" customHeight="1">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row>
    <row r="276" spans="3:53" ht="12.75" customHeight="1">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row>
    <row r="277" spans="3:53" ht="12.75" customHeight="1">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row>
    <row r="278" spans="3:53" ht="12.75" customHeight="1">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row>
    <row r="279" spans="3:53" ht="12.75" customHeight="1">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row>
    <row r="280" spans="3:53" ht="12.75" customHeight="1">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row>
    <row r="281" spans="3:53" ht="12.75" customHeight="1">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row>
    <row r="282" spans="3:53" ht="12.75" customHeight="1">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row>
    <row r="283" spans="3:53" ht="12.75" customHeight="1">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row>
    <row r="284" spans="3:53" ht="12.75" customHeight="1">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row>
    <row r="285" spans="3:53" ht="12.75" customHeight="1">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row>
    <row r="286" spans="3:53" ht="12.75" customHeight="1">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row>
    <row r="287" spans="3:53" ht="12.75" customHeight="1">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row>
    <row r="288" spans="3:53" ht="12.75" customHeight="1">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row>
    <row r="289" spans="3:53" ht="12.75" customHeight="1">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row>
    <row r="290" spans="3:53" ht="12.75" customHeight="1">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row>
    <row r="291" spans="3:53" ht="12.75" customHeight="1">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row>
    <row r="292" spans="3:53" ht="12.75" customHeight="1">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row>
    <row r="293" spans="3:53" ht="12.75" customHeight="1">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row>
    <row r="294" spans="3:53" ht="12.75" customHeight="1">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row>
    <row r="295" spans="3:53" ht="12.75" customHeight="1">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row>
    <row r="296" spans="3:53" ht="12.75" customHeight="1">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row>
    <row r="297" spans="3:53" ht="12.75" customHeight="1">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row>
    <row r="298" spans="3:53" ht="12.75" customHeight="1">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row>
    <row r="299" spans="3:53" ht="12.75" customHeight="1">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row>
    <row r="300" spans="3:53" ht="12.75" customHeight="1">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row>
    <row r="301" spans="3:53" ht="12.75" customHeight="1">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row>
    <row r="302" spans="3:53" ht="12.75" customHeight="1">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row>
    <row r="303" spans="3:53" ht="12.75" customHeight="1">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row>
    <row r="304" spans="3:53" ht="12.75" customHeight="1">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row>
    <row r="305" spans="3:53" ht="12.75" customHeight="1">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row>
    <row r="306" spans="3:53" ht="12.75" customHeight="1">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row>
    <row r="307" spans="3:53" ht="12.75" customHeight="1">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row>
    <row r="308" spans="3:53" ht="12.75" customHeight="1">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row>
    <row r="309" spans="3:53" ht="12.75" customHeight="1">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row>
    <row r="310" spans="3:53" ht="12.75" customHeight="1">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row>
    <row r="311" spans="3:53" ht="12.75" customHeight="1">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row>
    <row r="312" spans="3:53" ht="12.75" customHeight="1">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row>
    <row r="313" spans="3:53" ht="12.75" customHeight="1">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row>
    <row r="314" spans="3:53" ht="12.75" customHeight="1">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row>
    <row r="315" spans="3:53" ht="12.75" customHeight="1">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row>
    <row r="316" spans="3:53" ht="12.75" customHeight="1">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row>
    <row r="317" spans="3:53" ht="12.75" customHeight="1">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row>
    <row r="318" spans="3:53" ht="12.75" customHeight="1">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row>
    <row r="319" spans="3:53" ht="12.75" customHeight="1">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row>
    <row r="320" spans="3:53" ht="12.75" customHeight="1">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row>
    <row r="321" spans="3:53" ht="12.75" customHeight="1">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row>
    <row r="322" spans="3:53" ht="12.75" customHeight="1">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row>
    <row r="323" spans="3:53" ht="12.75" customHeight="1">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row>
    <row r="324" spans="3:53" ht="12.75" customHeight="1">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row>
    <row r="325" spans="3:53" ht="12.75" customHeight="1">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row>
    <row r="326" spans="3:53" ht="12.75" customHeight="1">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row>
    <row r="327" spans="3:53" ht="12.75" customHeight="1">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row>
    <row r="328" spans="3:53" ht="12.75" customHeight="1">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row>
    <row r="329" spans="3:53" ht="12.75" customHeight="1">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row>
    <row r="330" spans="3:53" ht="12.75" customHeight="1">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row>
    <row r="331" spans="3:53" ht="12.75" customHeight="1">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row>
    <row r="332" spans="3:53" ht="12.75" customHeight="1">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row>
    <row r="333" spans="3:53" ht="12.75" customHeight="1">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row>
    <row r="334" spans="3:53" ht="12.75" customHeight="1">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row>
    <row r="335" spans="3:53" ht="12.75" customHeight="1">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row>
    <row r="336" spans="3:53" ht="12.75" customHeight="1">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row>
    <row r="337" spans="3:53" ht="12.75" customHeight="1">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row>
    <row r="338" spans="3:53" ht="12.75" customHeight="1">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row>
    <row r="339" spans="3:53" ht="12.75" customHeight="1">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row>
    <row r="340" spans="3:53" ht="12.75" customHeight="1">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row>
    <row r="341" spans="3:53" ht="12.75" customHeight="1">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row>
    <row r="342" spans="3:53" ht="12.75" customHeight="1">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row>
    <row r="343" spans="3:53" ht="12.75" customHeight="1">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row>
    <row r="344" spans="3:53" ht="12.75" customHeight="1">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row>
    <row r="345" spans="3:53" ht="12.75" customHeight="1">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row>
    <row r="346" spans="3:53" ht="12.75" customHeight="1">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row>
    <row r="347" spans="3:53" ht="12.75" customHeight="1">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row>
    <row r="348" spans="3:53" ht="12.75" customHeight="1">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row>
    <row r="349" spans="3:53" ht="12.75" customHeight="1">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row>
    <row r="350" spans="3:53" ht="12.75" customHeight="1">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row>
    <row r="351" spans="3:53" ht="12.75" customHeight="1">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row>
    <row r="352" spans="3:53" ht="12.75" customHeight="1">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row>
    <row r="353" spans="3:53" ht="12.75" customHeight="1">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row>
    <row r="354" spans="3:53" ht="12.75" customHeight="1">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row>
    <row r="355" spans="3:53" ht="12.75" customHeight="1">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row>
    <row r="356" spans="3:53" ht="12.75" customHeight="1">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row>
    <row r="357" spans="3:53" ht="12.75" customHeight="1">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row>
    <row r="358" spans="3:53" ht="12.75" customHeight="1">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row>
    <row r="359" spans="3:53" ht="12.75" customHeight="1">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row>
    <row r="360" spans="3:53" ht="12.75" customHeight="1">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row>
    <row r="361" spans="3:53" ht="12.75" customHeight="1">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row>
    <row r="362" spans="3:53" ht="12.75" customHeight="1">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row>
    <row r="363" spans="3:53" ht="12.75" customHeight="1">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row>
    <row r="364" spans="3:53" ht="12.75" customHeight="1">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row>
    <row r="365" spans="3:53" ht="12.75" customHeight="1">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row>
    <row r="366" spans="3:53" ht="12.75" customHeight="1">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row>
    <row r="367" spans="3:53" ht="12.75" customHeight="1">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row>
    <row r="368" spans="3:53" ht="12.75" customHeight="1">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row>
    <row r="369" spans="3:53" ht="12.75" customHeight="1">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row>
    <row r="370" spans="3:53" ht="12.75" customHeight="1">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row>
    <row r="371" spans="3:53" ht="12.75" customHeight="1">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row>
    <row r="372" spans="3:53" ht="12.75" customHeight="1">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row>
    <row r="373" spans="3:53" ht="12.75" customHeight="1">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row>
    <row r="374" spans="3:53" ht="12.75" customHeight="1">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row>
    <row r="375" spans="3:53" ht="12.75" customHeight="1">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row>
    <row r="376" spans="3:53" ht="12.75" customHeight="1">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row>
    <row r="377" spans="3:53" ht="12.75" customHeight="1">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row>
    <row r="378" spans="3:53" ht="12.75" customHeight="1">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row>
    <row r="379" spans="3:53" ht="12.75" customHeight="1">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row>
    <row r="380" spans="3:53" ht="12.75" customHeight="1">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row>
    <row r="381" spans="3:53" ht="12.75" customHeight="1">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row>
    <row r="382" spans="3:53" ht="12.75" customHeight="1">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row>
    <row r="383" spans="3:53" ht="12.75" customHeight="1">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row>
    <row r="384" spans="3:53" ht="12.75" customHeight="1">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row>
    <row r="385" spans="3:53" ht="12.75" customHeight="1">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row>
    <row r="386" spans="3:53" ht="12.75" customHeight="1">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row>
    <row r="387" spans="3:53" ht="12.75" customHeight="1">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row>
    <row r="388" spans="3:53" ht="12.75" customHeight="1">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row>
    <row r="389" spans="3:53" ht="12.75" customHeight="1">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row>
    <row r="390" spans="3:53" ht="12.75" customHeight="1">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row>
    <row r="391" spans="3:53" ht="12.75" customHeight="1">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row>
    <row r="392" spans="3:53" ht="12.75" customHeight="1">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row>
    <row r="393" spans="3:53" ht="12.75" customHeight="1">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row>
    <row r="394" spans="3:53" ht="12.75" customHeight="1">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row>
    <row r="395" spans="3:53" ht="12.75" customHeight="1">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row>
    <row r="396" spans="3:53" ht="12.75" customHeight="1">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row>
    <row r="397" spans="3:53" ht="12.75" customHeight="1">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row>
    <row r="398" spans="3:53" ht="12.75" customHeight="1">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row>
    <row r="399" spans="3:53" ht="12.75" customHeight="1">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row>
    <row r="400" spans="3:53" ht="12.75" customHeight="1">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row>
    <row r="401" spans="3:53" ht="12.75" customHeight="1">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row>
    <row r="402" spans="3:53" ht="12.75" customHeight="1">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row>
    <row r="403" spans="3:53" ht="12.75" customHeight="1">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row>
    <row r="404" spans="3:53" ht="12.75" customHeight="1">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row>
    <row r="405" spans="3:53" ht="12.75" customHeight="1">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row>
    <row r="406" spans="3:53" ht="12.75" customHeight="1">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row>
    <row r="407" spans="3:53" ht="12.75" customHeight="1">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row>
    <row r="408" spans="3:53" ht="12.75" customHeight="1">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row>
    <row r="409" spans="3:53" ht="12.75" customHeight="1">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row>
    <row r="410" spans="3:53" ht="12.75" customHeight="1">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row>
    <row r="411" spans="3:53" ht="12.75" customHeight="1">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row>
    <row r="412" spans="3:53" ht="12.75" customHeight="1">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row>
    <row r="413" spans="3:53" ht="12.75" customHeight="1">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row>
    <row r="414" spans="3:53" ht="12.75" customHeight="1">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row>
    <row r="415" spans="3:53" ht="12.75" customHeight="1">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row>
    <row r="416" spans="3:53" ht="12.75" customHeight="1">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row>
    <row r="417" spans="3:53" ht="12.75" customHeight="1">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row>
    <row r="418" spans="3:53" ht="12.75" customHeight="1">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row>
    <row r="419" spans="3:53" ht="12.75" customHeight="1">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row>
    <row r="420" spans="3:53" ht="12.75" customHeight="1">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row>
    <row r="421" spans="3:53" ht="12.75" customHeight="1">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row>
    <row r="422" spans="3:53" ht="12.75" customHeight="1">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row>
    <row r="423" spans="3:53" ht="12.75" customHeight="1">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row>
    <row r="424" spans="3:53" ht="12.75" customHeight="1">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row>
    <row r="425" spans="3:53" ht="12.75" customHeight="1">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row>
    <row r="426" spans="3:53" ht="12.75" customHeight="1">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row>
    <row r="427" spans="3:53" ht="12.75" customHeight="1">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row>
    <row r="428" spans="3:53" ht="12.75" customHeight="1">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row>
    <row r="429" spans="3:53" ht="12.75" customHeight="1">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row>
    <row r="430" spans="3:53" ht="12.75" customHeight="1">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row>
    <row r="431" spans="3:53" ht="12.75" customHeight="1">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row>
    <row r="432" spans="3:53" ht="12.75" customHeight="1">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row>
    <row r="433" spans="3:53" ht="12.75" customHeight="1">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row>
    <row r="434" spans="3:53" ht="12.75" customHeight="1">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row>
    <row r="435" spans="3:53" ht="12.75" customHeight="1">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row>
    <row r="436" spans="3:53" ht="12.75" customHeight="1">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row>
    <row r="437" spans="3:53" ht="12.75" customHeight="1">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row>
    <row r="438" spans="3:53" ht="12.75" customHeight="1">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row>
    <row r="439" spans="3:53" ht="12.75" customHeight="1">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row>
    <row r="440" spans="3:53" ht="12.75" customHeight="1">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row>
    <row r="441" spans="3:53" ht="12.75" customHeight="1">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row>
    <row r="442" spans="3:53" ht="12.75" customHeight="1">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row>
    <row r="443" spans="3:53" ht="12.75" customHeight="1">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row>
    <row r="444" spans="3:53" ht="12.75" customHeight="1">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row>
    <row r="445" spans="3:53" ht="12.75" customHeight="1">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row>
    <row r="446" spans="3:53" ht="12.75" customHeight="1">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row>
    <row r="447" spans="3:53" ht="12.75" customHeight="1">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row>
    <row r="448" spans="3:53" ht="12.75" customHeight="1">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row>
    <row r="449" spans="3:53" ht="12.75" customHeight="1">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row>
    <row r="450" spans="3:53" ht="12.75" customHeight="1">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row>
    <row r="451" spans="3:53" ht="12.75" customHeight="1">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row>
    <row r="452" spans="3:53" ht="12.75" customHeight="1">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row>
    <row r="453" spans="3:53" ht="12.75" customHeight="1">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row>
    <row r="454" spans="3:53" ht="12.75" customHeight="1">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row>
    <row r="455" spans="3:53" ht="12.75" customHeight="1">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row>
    <row r="456" spans="3:53" ht="12.75" customHeight="1">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row>
    <row r="457" spans="3:53" ht="12.75" customHeight="1">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row>
    <row r="458" spans="3:53" ht="12.75" customHeight="1">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row>
    <row r="459" spans="3:53" ht="12.75" customHeight="1">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row>
    <row r="460" spans="3:53" ht="12.75" customHeight="1">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row>
    <row r="461" spans="3:53" ht="12.75" customHeight="1">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row>
    <row r="462" spans="3:53" ht="12.75" customHeight="1">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row>
    <row r="463" spans="3:53" ht="12.75" customHeight="1">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row>
    <row r="464" spans="3:53" ht="12.75" customHeight="1">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row>
    <row r="465" spans="3:53" ht="12.75" customHeight="1">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row>
    <row r="466" spans="3:53" ht="12.75" customHeight="1">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row>
    <row r="467" spans="3:53" ht="12.75" customHeight="1">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row>
    <row r="468" spans="3:53" ht="12.75" customHeight="1">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row>
    <row r="469" spans="3:53" ht="12.75" customHeight="1">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row>
    <row r="470" spans="3:53" ht="12.75" customHeight="1">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row>
    <row r="471" spans="3:53" ht="12.75" customHeight="1">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row>
    <row r="472" spans="3:53" ht="12.75" customHeight="1">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row>
    <row r="473" spans="3:53" ht="12.75" customHeight="1">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row>
    <row r="474" spans="3:53" ht="12.75" customHeight="1">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row>
    <row r="475" spans="3:53" ht="12.75" customHeight="1">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row>
    <row r="476" spans="3:53" ht="12.75" customHeight="1">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row>
    <row r="477" spans="3:53" ht="12.75" customHeight="1">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row>
    <row r="478" spans="3:53" ht="12.75" customHeight="1">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row>
    <row r="479" spans="3:53" ht="12.75" customHeight="1">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row>
    <row r="480" spans="3:53" ht="12.75" customHeight="1">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row>
    <row r="481" spans="3:53" ht="12.75" customHeight="1">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row>
    <row r="482" spans="3:53" ht="12.75" customHeight="1">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row>
    <row r="483" spans="3:53" ht="12.75" customHeight="1">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row>
    <row r="484" spans="3:53" ht="12.75" customHeight="1">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row>
    <row r="485" spans="3:53" ht="12.75" customHeight="1">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row>
    <row r="486" spans="3:53" ht="12.75" customHeight="1">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row>
    <row r="487" spans="3:53" ht="12.75" customHeight="1">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row>
    <row r="488" spans="3:53" ht="12.75" customHeight="1">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row>
    <row r="489" spans="3:53" ht="12.75" customHeight="1">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row>
    <row r="490" spans="3:53" ht="12.75" customHeight="1">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row>
    <row r="491" spans="3:53" ht="12.75" customHeight="1">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row>
    <row r="492" spans="3:53" ht="12.75" customHeight="1">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row>
    <row r="493" spans="3:53" ht="12.75" customHeight="1">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row>
    <row r="494" spans="3:53" ht="12.75" customHeight="1">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row>
    <row r="495" spans="3:53" ht="12.75" customHeight="1">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row>
    <row r="496" spans="3:53" ht="12.75" customHeight="1">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row>
    <row r="497" spans="3:53" ht="12.75" customHeight="1">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row>
    <row r="498" spans="3:53" ht="12.75" customHeight="1">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row>
    <row r="499" spans="3:53" ht="12.75" customHeight="1">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row>
    <row r="500" spans="3:53" ht="12.75" customHeight="1">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row>
    <row r="501" spans="3:53" ht="12.75" customHeight="1">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row>
    <row r="502" spans="3:53" ht="12.75" customHeight="1">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row>
    <row r="503" spans="3:53" ht="12.75" customHeight="1">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c r="AK503" s="189"/>
      <c r="AL503" s="189"/>
      <c r="AM503" s="189"/>
      <c r="AN503" s="189"/>
      <c r="AO503" s="189"/>
      <c r="AP503" s="189"/>
      <c r="AQ503" s="189"/>
      <c r="AR503" s="189"/>
      <c r="AS503" s="189"/>
      <c r="AT503" s="189"/>
      <c r="AU503" s="189"/>
      <c r="AV503" s="189"/>
      <c r="AW503" s="189"/>
      <c r="AX503" s="189"/>
      <c r="AY503" s="189"/>
      <c r="AZ503" s="189"/>
      <c r="BA503" s="189"/>
    </row>
    <row r="504" spans="3:53" ht="12.75" customHeight="1">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row>
    <row r="505" spans="3:53" ht="12.75" customHeight="1">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row>
    <row r="506" spans="3:53" ht="12.75" customHeight="1">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row>
    <row r="507" spans="3:53" ht="12.75" customHeight="1">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row>
    <row r="508" spans="3:53" ht="12.75" customHeight="1">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row>
    <row r="509" spans="3:53" ht="12.75" customHeight="1">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row>
    <row r="510" spans="3:53" ht="12.75" customHeight="1">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row>
    <row r="511" spans="3:53" ht="12.75" customHeight="1">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row>
    <row r="512" spans="3:53" ht="12.75" customHeight="1">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row>
    <row r="513" spans="3:53" ht="12.75" customHeight="1">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row>
    <row r="514" spans="3:53" ht="12.75" customHeight="1">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row>
    <row r="515" spans="3:53" ht="12.75" customHeight="1">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row>
    <row r="516" spans="3:53" ht="12.75" customHeight="1">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89"/>
      <c r="AY516" s="189"/>
      <c r="AZ516" s="189"/>
      <c r="BA516" s="189"/>
    </row>
    <row r="517" spans="3:53" ht="12.75" customHeight="1">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row>
    <row r="518" spans="3:53" ht="12.75" customHeight="1">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row>
    <row r="519" spans="3:53" ht="12.75" customHeight="1">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row>
    <row r="520" spans="3:53" ht="12.75" customHeight="1">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row>
    <row r="521" spans="3:53" ht="12.75" customHeight="1">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row>
    <row r="522" spans="3:53" ht="12.75" customHeight="1">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row>
    <row r="523" spans="3:53" ht="12.75" customHeight="1">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row>
    <row r="524" spans="3:53" ht="12.75" customHeight="1">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row>
    <row r="525" spans="3:53" ht="12.75" customHeight="1">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row>
    <row r="526" spans="3:53" ht="12.75" customHeight="1">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row>
    <row r="527" spans="3:53" ht="12.75" customHeight="1">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row>
    <row r="528" spans="3:53" ht="12.75" customHeight="1">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row>
    <row r="529" spans="3:53" ht="12.75" customHeight="1">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row>
    <row r="530" spans="3:53" ht="12.75" customHeight="1">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row>
    <row r="531" spans="3:53" ht="12.75" customHeight="1">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row>
    <row r="532" spans="3:53" ht="12.75" customHeight="1">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row>
    <row r="533" spans="3:53" ht="12.75" customHeight="1">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row>
    <row r="534" spans="3:53" ht="12.75" customHeight="1">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row>
    <row r="535" spans="3:53" ht="12.75" customHeight="1">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row>
    <row r="536" spans="3:53" ht="12.75" customHeight="1">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row>
    <row r="537" spans="3:53" ht="12.75" customHeight="1">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row>
    <row r="538" spans="3:53" ht="12.75" customHeight="1">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row>
    <row r="539" spans="3:53" ht="12.75" customHeight="1">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row>
    <row r="540" spans="3:53" ht="12.75" customHeight="1">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row>
    <row r="541" spans="3:53" ht="12.75" customHeight="1">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row>
    <row r="542" spans="3:53" ht="12.75" customHeight="1">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row>
    <row r="543" spans="3:53" ht="12.75" customHeight="1">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row>
    <row r="544" spans="3:53" ht="12.75" customHeight="1">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row>
    <row r="545" spans="3:53" ht="12.75" customHeight="1">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row>
    <row r="546" spans="3:53" ht="12.75" customHeight="1">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row>
    <row r="547" spans="3:53" ht="12.75" customHeight="1">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row>
    <row r="548" spans="3:53" ht="12.75" customHeight="1">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row>
    <row r="549" spans="3:53" ht="12.75" customHeight="1">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row>
    <row r="550" spans="3:53" ht="12.75" customHeight="1">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row>
    <row r="551" spans="3:53" ht="12.75" customHeight="1">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row>
    <row r="552" spans="3:53" ht="12.75" customHeight="1">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row>
    <row r="553" spans="3:53" ht="12.75" customHeight="1">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row>
    <row r="554" spans="3:53" ht="12.75" customHeight="1">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row>
    <row r="555" spans="3:53" ht="12.75" customHeight="1">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row>
    <row r="556" spans="3:53" ht="12.75" customHeight="1">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row>
    <row r="557" spans="3:53" ht="12.75" customHeight="1">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row>
    <row r="558" spans="3:53" ht="12.75" customHeight="1">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row>
    <row r="559" spans="3:53" ht="12.75" customHeight="1">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row>
    <row r="560" spans="3:53" ht="12.75" customHeight="1">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row>
    <row r="561" spans="3:53" ht="12.75" customHeight="1">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row>
    <row r="562" spans="3:53" ht="12.75" customHeight="1">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row>
    <row r="563" spans="3:53" ht="12.75" customHeight="1">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row>
    <row r="564" spans="3:53" ht="12.75" customHeight="1">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row>
    <row r="565" spans="3:53" ht="12.75" customHeight="1">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row>
    <row r="566" spans="3:53" ht="12.75" customHeight="1">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row>
    <row r="567" spans="3:53" ht="12.75" customHeight="1">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row>
    <row r="568" spans="3:53" ht="12.75" customHeight="1">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row>
    <row r="569" spans="3:53" ht="12.75" customHeight="1">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row>
    <row r="570" spans="3:53" ht="12.75" customHeight="1">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row>
    <row r="571" spans="3:53" ht="12.75" customHeight="1">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row>
    <row r="572" spans="3:53" ht="12.75" customHeight="1">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row>
    <row r="573" spans="3:53" ht="12.75" customHeight="1">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row>
    <row r="574" spans="3:53" ht="12.75" customHeight="1">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row>
    <row r="575" spans="3:53" ht="12.75" customHeight="1">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row>
    <row r="576" spans="3:53" ht="12.75" customHeight="1">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row>
    <row r="577" spans="3:53" ht="12.75" customHeight="1">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row>
    <row r="578" spans="3:53" ht="12.75" customHeight="1">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row>
    <row r="579" spans="3:53" ht="12.75" customHeight="1">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row>
    <row r="580" spans="3:53" ht="12.75" customHeight="1">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row>
    <row r="581" spans="3:53" ht="12.75" customHeight="1">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row>
    <row r="582" spans="3:53" ht="12.75" customHeight="1">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row>
    <row r="583" spans="3:53" ht="12.75" customHeight="1">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row>
    <row r="584" spans="3:53" ht="12.75" customHeight="1">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row>
    <row r="585" spans="3:53" ht="12.75" customHeight="1">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row>
    <row r="586" spans="3:53" ht="12.75" customHeight="1">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row>
    <row r="587" spans="3:53" ht="12.75" customHeight="1">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row>
    <row r="588" spans="3:53" ht="12.75" customHeight="1">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row>
    <row r="589" spans="3:53" ht="12.75" customHeight="1">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row>
    <row r="590" spans="3:53" ht="12.75" customHeight="1">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row>
    <row r="591" spans="3:53" ht="12.75" customHeight="1">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row>
    <row r="592" spans="3:53" ht="12.75" customHeight="1">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row>
    <row r="593" spans="3:53" ht="12.75" customHeight="1">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row>
    <row r="594" spans="3:53" ht="12.75" customHeight="1">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row>
    <row r="595" spans="3:53" ht="12.75" customHeight="1">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row>
    <row r="596" spans="3:53" ht="12.75" customHeight="1">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row>
    <row r="597" spans="3:53" ht="12.75" customHeight="1">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row>
    <row r="598" spans="3:53" ht="12.75" customHeight="1">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row>
    <row r="599" spans="3:53" ht="12.75" customHeight="1">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row>
    <row r="600" spans="3:53" ht="12.75" customHeight="1">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row>
    <row r="601" spans="3:53" ht="12.75" customHeight="1">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row>
    <row r="602" spans="3:53" ht="12.75" customHeight="1">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row>
    <row r="603" spans="3:53" ht="12.75" customHeight="1">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row>
    <row r="604" spans="3:53" ht="12.75" customHeight="1">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row>
    <row r="605" spans="3:53" ht="12.75" customHeight="1">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row>
    <row r="606" spans="3:53" ht="12.75" customHeight="1">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row>
    <row r="607" spans="3:53" ht="12.75" customHeight="1">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row>
    <row r="608" spans="3:53" ht="12.75" customHeight="1">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row>
    <row r="609" spans="3:53" ht="12.75" customHeight="1">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row>
    <row r="610" spans="3:53" ht="12.75" customHeight="1">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row>
    <row r="611" spans="3:53" ht="12.75" customHeight="1">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row>
    <row r="612" spans="3:53" ht="12.75" customHeight="1">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row>
    <row r="613" spans="3:53" ht="12.75" customHeight="1">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row>
    <row r="614" spans="3:53" ht="12.75" customHeight="1">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row>
    <row r="615" spans="3:53" ht="12.75" customHeight="1">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row>
    <row r="616" spans="3:53" ht="12.75" customHeight="1">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row>
    <row r="617" spans="3:53" ht="12.75" customHeight="1">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row>
    <row r="618" spans="3:53" ht="12.75" customHeight="1">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row>
    <row r="619" spans="3:53" ht="12.75" customHeight="1">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row>
    <row r="620" spans="3:53" ht="12.75" customHeight="1">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row>
    <row r="621" spans="3:53" ht="12.75" customHeight="1">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row>
    <row r="622" spans="3:53" ht="12.75" customHeight="1">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row>
    <row r="623" spans="3:53" ht="12.75" customHeight="1">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row>
    <row r="624" spans="3:53" ht="12.75" customHeight="1">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row>
    <row r="625" spans="3:53" ht="12.75" customHeight="1">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row>
    <row r="626" spans="3:53" ht="12.75" customHeight="1">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row>
    <row r="627" spans="3:53" ht="12.75" customHeight="1">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row>
    <row r="628" spans="3:53" ht="12.75" customHeight="1">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row>
    <row r="629" spans="3:53" ht="12.75" customHeight="1">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row>
    <row r="630" spans="3:53" ht="12.75" customHeight="1">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row>
    <row r="631" spans="3:53" ht="12.75" customHeight="1">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row>
    <row r="632" spans="3:53" ht="12.75" customHeight="1">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row>
    <row r="633" spans="3:53" ht="12.75" customHeight="1">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row>
    <row r="634" spans="3:53" ht="12.75" customHeight="1">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row>
    <row r="635" spans="3:53" ht="12.75" customHeight="1">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row>
    <row r="636" spans="3:53" ht="12.75" customHeight="1">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row>
    <row r="637" spans="3:53" ht="12.75" customHeight="1">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row>
    <row r="638" spans="3:53" ht="12.75" customHeight="1">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row>
    <row r="639" spans="3:53" ht="12.75" customHeight="1">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row>
    <row r="640" spans="3:53" ht="12.75" customHeight="1">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row>
    <row r="641" spans="3:53" ht="12.75" customHeight="1">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row>
    <row r="642" spans="3:53" ht="12.75" customHeight="1">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row>
    <row r="643" spans="3:53" ht="12.75" customHeight="1">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row>
    <row r="644" spans="3:53" ht="12.75" customHeight="1">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row>
    <row r="645" spans="3:53" ht="12.75" customHeight="1">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row>
    <row r="646" spans="3:53" ht="12.75" customHeight="1">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row>
    <row r="647" spans="3:53" ht="12.75" customHeight="1">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row>
    <row r="648" spans="3:53" ht="12.75" customHeight="1">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row>
    <row r="649" spans="3:53" ht="12.75" customHeight="1">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row>
    <row r="650" spans="3:53" ht="12.75" customHeight="1">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row>
    <row r="651" spans="3:53" ht="12.75" customHeight="1">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row>
    <row r="652" spans="3:53" ht="12.75" customHeight="1">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row>
    <row r="653" spans="3:53" ht="12.75" customHeight="1">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row>
    <row r="654" spans="3:53" ht="12.75" customHeight="1">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row>
    <row r="655" spans="3:53" ht="12.75" customHeight="1">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row>
    <row r="656" spans="3:53" ht="12.75" customHeight="1">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row>
    <row r="657" spans="3:53" ht="12.75" customHeight="1">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row>
    <row r="658" spans="3:53" ht="12.75" customHeight="1">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row>
    <row r="659" spans="3:53" ht="12.75" customHeight="1">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row>
    <row r="660" spans="3:53" ht="12.75" customHeight="1">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row>
    <row r="661" spans="3:53" ht="12.75" customHeight="1">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row>
    <row r="662" spans="3:53" ht="12.75" customHeight="1">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row>
    <row r="663" spans="3:53" ht="12.75" customHeight="1">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row>
    <row r="664" spans="3:53" ht="12.75" customHeight="1">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row>
    <row r="665" spans="3:53" ht="12.75" customHeight="1">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row>
    <row r="666" spans="3:53" ht="12.75" customHeight="1">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row>
    <row r="667" spans="3:53" ht="12.75" customHeight="1">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row>
    <row r="668" spans="3:53" ht="12.75" customHeight="1">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row>
    <row r="669" spans="3:53" ht="12.75" customHeight="1">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row>
    <row r="670" spans="3:53" ht="12.75" customHeight="1">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row>
    <row r="671" spans="3:53" ht="12.75" customHeight="1">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row>
    <row r="672" spans="3:53" ht="12.75" customHeight="1">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row>
    <row r="673" spans="3:53" ht="12.75" customHeight="1">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row>
    <row r="674" spans="3:53" ht="12.75" customHeight="1">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row>
    <row r="675" spans="3:53" ht="12.75" customHeight="1">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row>
    <row r="676" spans="3:53" ht="12.75" customHeight="1">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row>
    <row r="677" spans="3:53" ht="12.75" customHeight="1">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row>
    <row r="678" spans="3:53" ht="12.75" customHeight="1">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row>
    <row r="679" spans="3:53" ht="12.75" customHeight="1">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row>
    <row r="680" spans="3:53" ht="12.75" customHeight="1">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row>
    <row r="681" spans="3:53" ht="12.75" customHeight="1">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row>
    <row r="682" spans="3:53" ht="12.75" customHeight="1">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row>
    <row r="683" spans="3:53" ht="12.75" customHeight="1">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row>
    <row r="684" spans="3:53" ht="12.75" customHeight="1">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row>
    <row r="685" spans="3:53" ht="12.75" customHeight="1">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row>
    <row r="686" spans="3:53" ht="12.75" customHeight="1">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row>
    <row r="687" spans="3:53" ht="12.75" customHeight="1">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row>
    <row r="688" spans="3:53" ht="12.75" customHeight="1">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row>
    <row r="689" spans="3:53" ht="12.75" customHeight="1">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row>
    <row r="690" spans="3:53" ht="12.75" customHeight="1">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row>
    <row r="691" spans="3:53" ht="12.75" customHeight="1">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row>
    <row r="692" spans="3:53" ht="12.75" customHeight="1">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row>
    <row r="693" spans="3:53" ht="12.75" customHeight="1">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row>
    <row r="694" spans="3:53" ht="12.75" customHeight="1">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row>
    <row r="695" spans="3:53" ht="12.75" customHeight="1">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row>
    <row r="696" spans="3:53" ht="12.75" customHeight="1">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row>
    <row r="697" spans="3:53" ht="12.75" customHeight="1">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row>
    <row r="698" spans="3:53" ht="12.75" customHeight="1">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row>
    <row r="699" spans="3:53" ht="12.75" customHeight="1">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row>
    <row r="700" spans="3:53" ht="12.75" customHeight="1">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row>
    <row r="701" spans="3:53" ht="12.75" customHeight="1">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row>
    <row r="702" spans="3:53" ht="12.75" customHeight="1">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row>
    <row r="703" spans="3:53" ht="12.75" customHeight="1">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row>
    <row r="704" spans="3:53" ht="12.75" customHeight="1">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row>
    <row r="705" spans="3:53" ht="12.75" customHeight="1">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row>
    <row r="706" spans="3:53" ht="12.75" customHeight="1">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row>
    <row r="707" spans="3:53" ht="12.75" customHeight="1">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row>
    <row r="708" spans="3:53" ht="12.75" customHeight="1">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row>
    <row r="709" spans="3:53" ht="12.75" customHeight="1">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row>
    <row r="710" spans="3:53" ht="12.75" customHeight="1">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row>
    <row r="711" spans="3:53" ht="12.75" customHeight="1">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row>
    <row r="712" spans="3:53" ht="12.75" customHeight="1">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row>
    <row r="713" spans="3:53" ht="12.75" customHeight="1">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row>
    <row r="714" spans="3:53" ht="12.75" customHeight="1">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row>
    <row r="715" spans="3:53" ht="12.75" customHeight="1">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row>
    <row r="716" spans="3:53" ht="12.75" customHeight="1">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row>
    <row r="717" spans="3:53" ht="12.75" customHeight="1">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row>
    <row r="718" spans="3:53" ht="12.75" customHeight="1">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row>
    <row r="719" spans="3:53" ht="12.75" customHeight="1">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row>
    <row r="720" spans="3:53" ht="12.75" customHeight="1">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row>
    <row r="721" spans="3:53" ht="12.75" customHeight="1">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row>
    <row r="722" spans="3:53" ht="12.75" customHeight="1">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row>
    <row r="723" spans="3:53" ht="12.75" customHeight="1">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row>
    <row r="724" spans="3:53" ht="12.75" customHeight="1">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row>
    <row r="725" spans="3:53" ht="12.75" customHeight="1">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row>
    <row r="726" spans="3:53" ht="12.75" customHeight="1">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row>
    <row r="727" spans="3:53" ht="12.75" customHeight="1">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row>
    <row r="728" spans="3:53" ht="12.75" customHeight="1">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row>
    <row r="729" spans="3:53" ht="12.75" customHeight="1">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row>
    <row r="730" spans="3:53" ht="12.75" customHeight="1">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row>
    <row r="731" spans="3:53" ht="12.75" customHeight="1">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row>
    <row r="732" spans="3:53" ht="12.75" customHeight="1">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row>
    <row r="733" spans="3:53" ht="12.75" customHeight="1">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row>
    <row r="734" spans="3:53" ht="12.75" customHeight="1">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row>
    <row r="735" spans="3:53" ht="12.75" customHeight="1">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row>
    <row r="736" spans="3:53" ht="12.75" customHeight="1">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row>
    <row r="737" spans="3:53" ht="12.75" customHeight="1">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row>
    <row r="738" spans="3:53" ht="12.75" customHeight="1">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row>
    <row r="739" spans="3:53" ht="12.75" customHeight="1">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row>
    <row r="740" spans="3:53" ht="12.75" customHeight="1">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row>
    <row r="741" spans="3:53" ht="12.75" customHeight="1">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row>
    <row r="742" spans="3:53" ht="12.75" customHeight="1">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row>
    <row r="743" spans="3:53" ht="12.75" customHeight="1">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row>
    <row r="744" spans="3:53" ht="12.75" customHeight="1">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row>
    <row r="745" spans="3:53" ht="12.75" customHeight="1">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row>
    <row r="746" spans="3:53" ht="12.75" customHeight="1">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row>
    <row r="747" spans="3:53" ht="12.75" customHeight="1">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row>
    <row r="748" spans="3:53" ht="12.75" customHeight="1">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row>
    <row r="749" spans="3:53" ht="12.75" customHeight="1">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row>
    <row r="750" spans="3:53" ht="12.75" customHeight="1">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row>
    <row r="751" spans="3:53" ht="12.75" customHeight="1">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row>
    <row r="752" spans="3:53" ht="12.75" customHeight="1">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row>
    <row r="753" spans="3:53" ht="12.75" customHeight="1">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row>
    <row r="754" spans="3:53" ht="12.75" customHeight="1">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row>
    <row r="755" spans="3:53" ht="12.75" customHeight="1">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row>
    <row r="756" spans="3:53" ht="12.75" customHeight="1">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row>
    <row r="757" spans="3:53" ht="12.75" customHeight="1">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row>
    <row r="758" spans="3:53" ht="12.75" customHeight="1">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row>
    <row r="759" spans="3:53" ht="12.75" customHeight="1">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row>
    <row r="760" spans="3:53" ht="12.75" customHeight="1">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row>
    <row r="761" spans="3:53" ht="12.75" customHeight="1">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row>
    <row r="762" spans="3:53" ht="12.75" customHeight="1">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row>
    <row r="763" spans="3:53" ht="12.75" customHeight="1">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row>
    <row r="764" spans="3:53" ht="12.75" customHeight="1">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row>
    <row r="765" spans="3:53" ht="12.75" customHeight="1">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row>
    <row r="766" spans="3:53" ht="12.75" customHeight="1">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row>
    <row r="767" spans="3:53" ht="12.75" customHeight="1">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row>
    <row r="768" spans="3:53" ht="12.75" customHeight="1">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row>
    <row r="769" spans="3:53" ht="12.75" customHeight="1">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row>
    <row r="770" spans="3:53" ht="12.75" customHeight="1">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row>
    <row r="771" spans="3:53" ht="12.75" customHeight="1">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row>
    <row r="772" spans="3:53" ht="12.75" customHeight="1">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row>
    <row r="773" spans="3:53" ht="12.75" customHeight="1">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row>
    <row r="774" spans="3:53" ht="12.75" customHeight="1">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row>
    <row r="775" spans="3:53" ht="12.75" customHeight="1">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row>
    <row r="776" spans="3:53" ht="12.75" customHeight="1">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row>
    <row r="777" spans="3:53" ht="12.75" customHeight="1">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row>
    <row r="778" spans="3:53" ht="12.75" customHeight="1">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row>
    <row r="779" spans="3:53" ht="12.75" customHeight="1">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row>
    <row r="780" spans="3:53" ht="12.75" customHeight="1">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row>
    <row r="781" spans="3:53" ht="12.75" customHeight="1">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row>
    <row r="782" spans="3:53" ht="12.75" customHeight="1">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row>
    <row r="783" spans="3:53" ht="12.75" customHeight="1">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row>
    <row r="784" spans="3:53" ht="12.75" customHeight="1">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row>
    <row r="785" spans="3:53" ht="12.75" customHeight="1">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row>
    <row r="786" spans="3:53" ht="12.75" customHeight="1">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row>
    <row r="787" spans="3:53" ht="12.75" customHeight="1">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row>
    <row r="788" spans="3:53" ht="12.75" customHeight="1">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row>
    <row r="789" spans="3:53" ht="12.75" customHeight="1">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row>
    <row r="790" spans="3:53" ht="12.75" customHeight="1">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row>
    <row r="791" spans="3:53" ht="12.75" customHeight="1">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row>
    <row r="792" spans="3:53" ht="12.75" customHeight="1">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row>
    <row r="793" spans="3:53" ht="12.75" customHeight="1">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row>
    <row r="794" spans="3:53" ht="12.75" customHeight="1">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row>
    <row r="795" spans="3:53" ht="12.75" customHeight="1">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row>
    <row r="796" spans="3:53" ht="12.75" customHeight="1">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row>
    <row r="797" spans="3:53" ht="12.75" customHeight="1">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row>
    <row r="798" spans="3:53" ht="12.75" customHeight="1">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row>
    <row r="799" spans="3:53" ht="12.75" customHeight="1">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row>
    <row r="800" spans="3:53" ht="12.75" customHeight="1">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row>
    <row r="801" spans="3:53" ht="12.75" customHeight="1">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row>
    <row r="802" spans="3:53" ht="12.75" customHeight="1">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row>
    <row r="803" spans="3:53" ht="12.75" customHeight="1">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row>
    <row r="804" spans="3:53" ht="12.75" customHeight="1">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row>
    <row r="805" spans="3:53" ht="12.75" customHeight="1">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row>
    <row r="806" spans="3:53" ht="12.75" customHeight="1">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row>
    <row r="807" spans="3:53" ht="12.75" customHeight="1">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row>
    <row r="808" spans="3:53" ht="12.75" customHeight="1">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row>
    <row r="809" spans="3:53" ht="12.75" customHeight="1">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row>
    <row r="810" spans="3:53" ht="12.75" customHeight="1">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row>
    <row r="811" spans="3:53" ht="12.75" customHeight="1">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row>
    <row r="812" spans="3:53" ht="12.75" customHeight="1">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row>
    <row r="813" spans="3:53" ht="12.75" customHeight="1">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row>
    <row r="814" spans="3:53" ht="12.75" customHeight="1">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row>
    <row r="815" spans="3:53" ht="12.75" customHeight="1">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row>
    <row r="816" spans="3:53" ht="12.75" customHeight="1">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row>
    <row r="817" spans="3:53" ht="12.75" customHeight="1">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row>
    <row r="818" spans="3:53" ht="12.75" customHeight="1">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row>
    <row r="819" spans="3:53" ht="12.75" customHeight="1">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row>
    <row r="820" spans="3:53" ht="12.75" customHeight="1">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row>
    <row r="821" spans="3:53" ht="12.75" customHeight="1">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row>
    <row r="822" spans="3:53" ht="12.75" customHeight="1">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row>
    <row r="823" spans="3:53" ht="12.75" customHeight="1">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row>
    <row r="824" spans="3:53" ht="12.75" customHeight="1">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row>
    <row r="825" spans="3:53" ht="12.75" customHeight="1">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row>
    <row r="826" spans="3:53" ht="12.75" customHeight="1">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row>
    <row r="827" spans="3:53" ht="12.75" customHeight="1">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row>
    <row r="828" spans="3:53" ht="12.75" customHeight="1">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row>
    <row r="829" spans="3:53" ht="12.75" customHeight="1">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row>
    <row r="830" spans="3:53" ht="12.75" customHeight="1">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row>
    <row r="831" spans="3:53" ht="12.75" customHeight="1">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row>
    <row r="832" spans="3:53" ht="12.75" customHeight="1">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row>
    <row r="833" spans="3:53" ht="12.75" customHeight="1">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row>
    <row r="834" spans="3:53" ht="12.75" customHeight="1">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row>
    <row r="835" spans="3:53" ht="12.75" customHeight="1">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row>
    <row r="836" spans="3:53" ht="12.75" customHeight="1">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row>
    <row r="837" spans="3:53" ht="12.75" customHeight="1">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row>
    <row r="838" spans="3:53" ht="12.75" customHeight="1">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row>
    <row r="839" spans="3:53" ht="12.75" customHeight="1">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row>
    <row r="840" spans="3:53" ht="12.75" customHeight="1">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row>
    <row r="841" spans="3:53" ht="12.75" customHeight="1">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row>
    <row r="842" spans="3:53" ht="12.75" customHeight="1">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row>
    <row r="843" spans="3:53" ht="12.75" customHeight="1">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row>
    <row r="844" spans="3:53" ht="12.75" customHeight="1">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row>
    <row r="845" spans="3:53" ht="12.75" customHeight="1">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row>
    <row r="846" spans="3:53" ht="12.75" customHeight="1">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row>
    <row r="847" spans="3:53" ht="12.75" customHeight="1">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row>
    <row r="848" spans="3:53" ht="12.75" customHeight="1">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row>
    <row r="849" spans="3:53" ht="12.75" customHeight="1">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row>
    <row r="850" spans="3:53" ht="12.75" customHeight="1">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row>
    <row r="851" spans="3:53" ht="12.75" customHeight="1">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row>
    <row r="852" spans="3:53" ht="12.75" customHeight="1">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row>
    <row r="853" spans="3:53" ht="12.75" customHeight="1">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row>
    <row r="854" spans="3:53" ht="12.75" customHeight="1">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row>
    <row r="855" spans="3:53" ht="12.75" customHeight="1">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row>
    <row r="856" spans="3:53" ht="12.75" customHeight="1">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row>
    <row r="857" spans="3:53" ht="12.75" customHeight="1">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row>
    <row r="858" spans="3:53" ht="12.75" customHeight="1">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row>
    <row r="859" spans="3:53" ht="12.75" customHeight="1">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row>
    <row r="860" spans="3:53" ht="12.75" customHeight="1">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row>
    <row r="861" spans="3:53" ht="12.75" customHeight="1">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row>
    <row r="862" spans="3:53" ht="12.75" customHeight="1">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row>
    <row r="863" spans="3:53" ht="12.75" customHeight="1">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row>
    <row r="864" spans="3:53" ht="12.75" customHeight="1">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row>
    <row r="865" spans="3:53" ht="12.75" customHeight="1">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row>
    <row r="866" spans="3:53" ht="12.75" customHeight="1">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row>
    <row r="867" spans="3:53" ht="12.75" customHeight="1">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row>
    <row r="868" spans="3:53" ht="12.75" customHeight="1">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row>
    <row r="869" spans="3:53" ht="12.75" customHeight="1">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row>
    <row r="870" spans="3:53" ht="12.75" customHeight="1">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row>
    <row r="871" spans="3:53" ht="12.75" customHeight="1">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row>
    <row r="872" spans="3:53" ht="12.75" customHeight="1">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row>
    <row r="873" spans="3:53" ht="12.75" customHeight="1">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row>
    <row r="874" spans="3:53" ht="12.75" customHeight="1">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row>
    <row r="875" spans="3:53" ht="12.75" customHeight="1">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row>
    <row r="876" spans="3:53" ht="12.75" customHeight="1">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row>
    <row r="877" spans="3:53" ht="12.75" customHeight="1">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row>
    <row r="878" spans="3:53" ht="12.75" customHeight="1">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row>
    <row r="879" spans="3:53" ht="12.75" customHeight="1">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row>
    <row r="880" spans="3:53" ht="12.75" customHeight="1">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row>
    <row r="881" spans="3:53" ht="12.75" customHeight="1">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row>
    <row r="882" spans="3:53" ht="12.75" customHeight="1">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row>
    <row r="883" spans="3:53" ht="12.75" customHeight="1">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row>
    <row r="884" spans="3:53" ht="12.75" customHeight="1">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row>
    <row r="885" spans="3:53" ht="12.75" customHeight="1">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row>
    <row r="886" spans="3:53" ht="12.75" customHeight="1">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row>
    <row r="887" spans="3:53" ht="12.75" customHeight="1">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row>
    <row r="888" spans="3:53" ht="12.75" customHeight="1">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row>
    <row r="889" spans="3:53" ht="12.75" customHeight="1">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row>
    <row r="890" spans="3:53" ht="12.75" customHeight="1">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row>
    <row r="891" spans="3:53" ht="12.75" customHeight="1">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row>
    <row r="892" spans="3:53" ht="12.75" customHeight="1">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row>
    <row r="893" spans="3:53" ht="12.75" customHeight="1">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row>
    <row r="894" spans="3:53" ht="12.75" customHeight="1">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row>
    <row r="895" spans="3:53" ht="12.75" customHeight="1">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row>
    <row r="896" spans="3:53" ht="12.75" customHeight="1">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row>
    <row r="897" spans="3:53" ht="12.75" customHeight="1">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row>
    <row r="898" spans="3:53" ht="12.75" customHeight="1">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row>
    <row r="899" spans="3:53" ht="12.75" customHeight="1">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row>
    <row r="900" spans="3:53" ht="12.75" customHeight="1">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row>
    <row r="901" spans="3:53" ht="12.75" customHeight="1">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row>
    <row r="902" spans="3:53" ht="12.75" customHeight="1">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row>
    <row r="903" spans="3:53" ht="12.75" customHeight="1">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row>
    <row r="904" spans="3:53" ht="12.75" customHeight="1">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row>
    <row r="905" spans="3:53" ht="12.75" customHeight="1">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row>
    <row r="906" spans="3:53" ht="12.75" customHeight="1">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row>
    <row r="907" spans="3:53" ht="12.75" customHeight="1">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row>
    <row r="908" spans="3:53" ht="12.75" customHeight="1">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row>
    <row r="909" spans="3:53" ht="12.75" customHeight="1">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row>
    <row r="910" spans="3:53" ht="12.75" customHeight="1">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row>
    <row r="911" spans="3:53" ht="12.75" customHeight="1">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row>
    <row r="912" spans="3:53" ht="12.75" customHeight="1">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row>
    <row r="913" spans="3:53" ht="12.75" customHeight="1">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row>
    <row r="914" spans="3:53" ht="12.75" customHeight="1">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row>
    <row r="915" spans="3:53" ht="12.75" customHeight="1">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row>
    <row r="916" spans="3:53" ht="12.75" customHeight="1">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row>
    <row r="917" spans="3:53" ht="12.75" customHeight="1">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row>
    <row r="918" spans="3:53" ht="12.75" customHeight="1">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row>
    <row r="919" spans="3:53" ht="12.75" customHeight="1">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row>
    <row r="920" spans="3:53" ht="12.75" customHeight="1">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row>
    <row r="921" spans="3:53" ht="12.75" customHeight="1">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row>
    <row r="922" spans="3:53" ht="12.75" customHeight="1">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row>
    <row r="923" spans="3:53" ht="12.75" customHeight="1">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row>
    <row r="924" spans="3:53" ht="12.75" customHeight="1">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row>
    <row r="925" spans="3:53" ht="12.75" customHeight="1">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row>
    <row r="926" spans="3:53" ht="12.75" customHeight="1">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row>
    <row r="927" spans="3:53" ht="12.75" customHeight="1">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row>
    <row r="928" spans="3:53" ht="12.75" customHeight="1">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row>
    <row r="929" spans="3:53" ht="12.75" customHeight="1">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row>
    <row r="930" spans="3:53" ht="12.75" customHeight="1">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row>
    <row r="931" spans="3:53" ht="12.75" customHeight="1">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row>
    <row r="932" spans="3:53" ht="12.75" customHeight="1">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row>
    <row r="933" spans="3:53" ht="12.75" customHeight="1">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row>
    <row r="934" spans="3:53" ht="12.75" customHeight="1">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row>
    <row r="935" spans="3:53" ht="12.75" customHeight="1">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row>
    <row r="936" spans="3:53" ht="12.75" customHeight="1">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row>
    <row r="937" spans="3:53" ht="12.75" customHeight="1">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row>
    <row r="938" spans="3:53" ht="12.75" customHeight="1">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row>
    <row r="939" spans="3:53" ht="12.75" customHeight="1">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row>
    <row r="940" spans="3:53" ht="12.75" customHeight="1">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row>
    <row r="941" spans="3:53" ht="12.75" customHeight="1">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row>
    <row r="942" spans="3:53" ht="12.75" customHeight="1">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row>
    <row r="943" spans="3:53" ht="12.75" customHeight="1">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row>
    <row r="944" spans="3:53" ht="12.75" customHeight="1">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row>
    <row r="945" spans="3:53" ht="12.75" customHeight="1">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row>
    <row r="946" spans="3:53" ht="12.75" customHeight="1">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row>
    <row r="947" spans="3:53" ht="12.75" customHeight="1">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row>
    <row r="948" spans="3:53" ht="12.75" customHeight="1">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row>
    <row r="949" spans="3:53" ht="12.75" customHeight="1">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row>
    <row r="950" spans="3:53" ht="12.75" customHeight="1">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row>
    <row r="951" spans="3:53" ht="12.75" customHeight="1">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row>
    <row r="952" spans="3:53" ht="12.75" customHeight="1">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row>
    <row r="953" spans="3:53" ht="12.75" customHeight="1">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row>
    <row r="954" spans="3:53" ht="12.75" customHeight="1">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row>
    <row r="955" spans="3:53" ht="12.75" customHeight="1">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row>
    <row r="956" spans="3:53" ht="12.75" customHeight="1">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row>
    <row r="957" spans="3:53" ht="12.75" customHeight="1">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row>
    <row r="958" spans="3:53" ht="12.75" customHeight="1">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row>
    <row r="959" spans="3:53" ht="12.75" customHeight="1">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row>
    <row r="960" spans="3:53" ht="12.75" customHeight="1">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row>
    <row r="961" spans="3:53" ht="12.75" customHeight="1">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row>
    <row r="962" spans="3:53" ht="12.75" customHeight="1">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row>
    <row r="963" spans="3:53" ht="12.75" customHeight="1">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row>
    <row r="964" spans="3:53" ht="12.75" customHeight="1">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row>
    <row r="965" spans="3:53" ht="12.75" customHeight="1">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row>
    <row r="966" spans="3:53" ht="12.75" customHeight="1">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row>
    <row r="967" spans="3:53" ht="12.75" customHeight="1">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row>
    <row r="968" spans="3:53" ht="12.75" customHeight="1">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row>
    <row r="969" spans="3:53" ht="12.75" customHeight="1">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row>
    <row r="970" spans="3:53" ht="12.75" customHeight="1">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row>
    <row r="971" spans="3:53" ht="12.75" customHeight="1">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row>
    <row r="972" spans="3:53" ht="12.75" customHeight="1">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row>
    <row r="973" spans="3:53" ht="12.75" customHeight="1">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row>
    <row r="974" spans="3:53" ht="12.75" customHeight="1">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row>
    <row r="975" spans="3:53" ht="12.75" customHeight="1">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row>
    <row r="976" spans="3:53" ht="12.75" customHeight="1">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row>
    <row r="977" spans="3:53" ht="12.75" customHeight="1">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row>
    <row r="978" spans="3:53" ht="12.75" customHeight="1">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row>
    <row r="979" spans="3:53" ht="12.75" customHeight="1">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row>
    <row r="980" spans="3:53" ht="12.75" customHeight="1">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row>
    <row r="981" spans="3:53" ht="12.75" customHeight="1">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row>
    <row r="982" spans="3:53" ht="12.75" customHeight="1">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row>
    <row r="983" spans="3:53" ht="12.75" customHeight="1">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row>
    <row r="984" spans="3:53" ht="12.75" customHeight="1">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row>
    <row r="985" spans="3:53" ht="12.75" customHeight="1">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row>
    <row r="986" spans="3:53" ht="12.75" customHeight="1">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row>
    <row r="987" spans="3:53" ht="12.75" customHeight="1">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row>
    <row r="988" spans="3:53" ht="12.75" customHeight="1">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row>
    <row r="989" spans="3:53" ht="12.75" customHeight="1">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row>
    <row r="990" spans="3:53" ht="12.75" customHeight="1">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row>
    <row r="991" spans="3:53" ht="12.75" customHeight="1">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row>
    <row r="992" spans="3:53" ht="12.75" customHeight="1">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row>
    <row r="993" spans="3:53" ht="12.75" customHeight="1">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row>
    <row r="994" spans="3:53" ht="12.75" customHeight="1">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row>
    <row r="995" spans="3:53" ht="12.75" customHeight="1">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row>
    <row r="996" spans="3:53" ht="12.75" customHeight="1">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row>
    <row r="997" spans="3:53" ht="12.75" customHeight="1">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row>
    <row r="998" spans="3:53" ht="12.75" customHeight="1">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row>
    <row r="999" spans="3:53" ht="12.75" customHeight="1">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row>
    <row r="1000" spans="3:53" ht="12.75" customHeight="1">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row>
    <row r="1001" spans="3:53" ht="12.75" customHeight="1">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row>
    <row r="1002" spans="3:53" ht="12.75" customHeight="1">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row>
    <row r="1003" spans="3:53" ht="12.75" customHeight="1">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row>
    <row r="1004" spans="3:53" ht="12.75" customHeight="1">
      <c r="C1004" s="189"/>
      <c r="D1004" s="189"/>
      <c r="E1004" s="189"/>
      <c r="F1004" s="189"/>
      <c r="G1004" s="189"/>
      <c r="H1004" s="189"/>
      <c r="I1004" s="189"/>
      <c r="J1004" s="189"/>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row>
    <row r="1005" spans="3:53" ht="12.75" customHeight="1">
      <c r="C1005" s="189"/>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row>
  </sheetData>
  <sheetProtection algorithmName="SHA-512" hashValue="oAxFCoOFStJihN/92KjsxFQpA9qCPEq8iZ5ec58CRkmYxRtXRhLldrhfZayV/ERWoaMsRdISltnD5r0SCQgU2A==" saltValue="3KgPMgq4rtJtRcaRAJZJJw==" spinCount="100000" sheet="1" objects="1" scenarios="1"/>
  <mergeCells count="20">
    <mergeCell ref="AB6:AC6"/>
    <mergeCell ref="AE6:AF6"/>
    <mergeCell ref="M6:N6"/>
    <mergeCell ref="S6:T6"/>
    <mergeCell ref="V6:W6"/>
    <mergeCell ref="D6:E6"/>
    <mergeCell ref="G6:H6"/>
    <mergeCell ref="J6:K6"/>
    <mergeCell ref="P6:Q6"/>
    <mergeCell ref="Y7:Z7"/>
    <mergeCell ref="Y6:Z6"/>
    <mergeCell ref="AB7:AC7"/>
    <mergeCell ref="AE7:AF7"/>
    <mergeCell ref="D7:E7"/>
    <mergeCell ref="G7:H7"/>
    <mergeCell ref="J7:K7"/>
    <mergeCell ref="M7:N7"/>
    <mergeCell ref="P7:Q7"/>
    <mergeCell ref="S7:T7"/>
    <mergeCell ref="V7:W7"/>
  </mergeCells>
  <conditionalFormatting sqref="D12:D22">
    <cfRule type="colorScale" priority="88">
      <colorScale>
        <cfvo type="num" val="0"/>
        <cfvo type="num" val="5"/>
        <cfvo type="num" val="10"/>
        <color theme="0"/>
        <color rgb="FFA6CAE0"/>
        <color rgb="FFFF5D31"/>
      </colorScale>
    </cfRule>
  </conditionalFormatting>
  <conditionalFormatting sqref="D24">
    <cfRule type="colorScale" priority="1565">
      <colorScale>
        <cfvo type="formula" val="1"/>
        <cfvo type="percentile" val="50"/>
        <cfvo type="formula" val="5"/>
        <color rgb="FFFFE5D2"/>
        <color rgb="FFFFEB84"/>
        <color rgb="FFD85C00"/>
      </colorScale>
    </cfRule>
    <cfRule type="colorScale" priority="1563">
      <colorScale>
        <cfvo type="formula" val="0"/>
        <cfvo type="formula" val="5"/>
        <color rgb="FF11B2EB"/>
        <color rgb="FFD85C00"/>
      </colorScale>
    </cfRule>
    <cfRule type="colorScale" priority="1562">
      <colorScale>
        <cfvo type="min"/>
        <cfvo type="max"/>
        <color rgb="FFB4DCFA"/>
        <color rgb="FFD85C00"/>
      </colorScale>
    </cfRule>
    <cfRule type="colorScale" priority="1560">
      <colorScale>
        <cfvo type="formula" val="0"/>
        <cfvo type="formula" val="5"/>
        <color rgb="FFDEF4FC"/>
        <color rgb="FFFFB279"/>
      </colorScale>
    </cfRule>
    <cfRule type="colorScale" priority="1561">
      <colorScale>
        <cfvo type="formula" val="0"/>
        <cfvo type="formula" val="5"/>
        <color rgb="FFB4DCFA"/>
        <color rgb="FFD85C00"/>
      </colorScale>
    </cfRule>
    <cfRule type="colorScale" priority="1564">
      <colorScale>
        <cfvo type="min"/>
        <cfvo type="max"/>
        <color rgb="FF63BE7B"/>
        <color rgb="FFFFEF9C"/>
      </colorScale>
    </cfRule>
  </conditionalFormatting>
  <conditionalFormatting sqref="D26">
    <cfRule type="colorScale" priority="1568">
      <colorScale>
        <cfvo type="min"/>
        <cfvo type="max"/>
        <color rgb="FFB4DCFA"/>
        <color rgb="FFD85C00"/>
      </colorScale>
    </cfRule>
    <cfRule type="colorScale" priority="1567">
      <colorScale>
        <cfvo type="formula" val="0"/>
        <cfvo type="formula" val="5"/>
        <color rgb="FFB4DCFA"/>
        <color rgb="FFD85C00"/>
      </colorScale>
    </cfRule>
    <cfRule type="colorScale" priority="1566">
      <colorScale>
        <cfvo type="formula" val="0"/>
        <cfvo type="formula" val="5"/>
        <color rgb="FFDEF4FC"/>
        <color rgb="FFFFB279"/>
      </colorScale>
    </cfRule>
    <cfRule type="colorScale" priority="1571">
      <colorScale>
        <cfvo type="formula" val="1"/>
        <cfvo type="percentile" val="50"/>
        <cfvo type="formula" val="5"/>
        <color rgb="FFFFE5D2"/>
        <color rgb="FFFFEB84"/>
        <color rgb="FFD85C00"/>
      </colorScale>
    </cfRule>
    <cfRule type="colorScale" priority="1569">
      <colorScale>
        <cfvo type="formula" val="0"/>
        <cfvo type="formula" val="5"/>
        <color rgb="FF11B2EB"/>
        <color rgb="FFD85C00"/>
      </colorScale>
    </cfRule>
    <cfRule type="colorScale" priority="1570">
      <colorScale>
        <cfvo type="min"/>
        <cfvo type="max"/>
        <color rgb="FF63BE7B"/>
        <color rgb="FFFFEF9C"/>
      </colorScale>
    </cfRule>
  </conditionalFormatting>
  <conditionalFormatting sqref="D7:E7">
    <cfRule type="expression" dxfId="21" priority="31">
      <formula>$D$6="Not Evaluated"</formula>
    </cfRule>
  </conditionalFormatting>
  <conditionalFormatting sqref="D8:E22">
    <cfRule type="expression" dxfId="20" priority="29">
      <formula>D$6="Not Evaluated"</formula>
    </cfRule>
  </conditionalFormatting>
  <conditionalFormatting sqref="G12:G22">
    <cfRule type="colorScale" priority="28">
      <colorScale>
        <cfvo type="num" val="0"/>
        <cfvo type="num" val="5"/>
        <cfvo type="num" val="10"/>
        <color theme="0"/>
        <color rgb="FFA6CAE0"/>
        <color rgb="FFFF5D31"/>
      </colorScale>
    </cfRule>
  </conditionalFormatting>
  <conditionalFormatting sqref="G24">
    <cfRule type="colorScale" priority="1483">
      <colorScale>
        <cfvo type="formula" val="0"/>
        <cfvo type="formula" val="5"/>
        <color rgb="FFB4DCFA"/>
        <color rgb="FFD85C00"/>
      </colorScale>
    </cfRule>
    <cfRule type="colorScale" priority="1486">
      <colorScale>
        <cfvo type="min"/>
        <cfvo type="max"/>
        <color rgb="FF63BE7B"/>
        <color rgb="FFFFEF9C"/>
      </colorScale>
    </cfRule>
    <cfRule type="colorScale" priority="1485">
      <colorScale>
        <cfvo type="formula" val="0"/>
        <cfvo type="formula" val="5"/>
        <color rgb="FF11B2EB"/>
        <color rgb="FFD85C00"/>
      </colorScale>
    </cfRule>
    <cfRule type="colorScale" priority="1484">
      <colorScale>
        <cfvo type="min"/>
        <cfvo type="max"/>
        <color rgb="FFB4DCFA"/>
        <color rgb="FFD85C00"/>
      </colorScale>
    </cfRule>
    <cfRule type="colorScale" priority="1482">
      <colorScale>
        <cfvo type="formula" val="0"/>
        <cfvo type="formula" val="5"/>
        <color rgb="FFDEF4FC"/>
        <color rgb="FFFFB279"/>
      </colorScale>
    </cfRule>
    <cfRule type="colorScale" priority="1487">
      <colorScale>
        <cfvo type="formula" val="1"/>
        <cfvo type="percentile" val="50"/>
        <cfvo type="formula" val="5"/>
        <color rgb="FFFFE5D2"/>
        <color rgb="FFFFEB84"/>
        <color rgb="FFD85C00"/>
      </colorScale>
    </cfRule>
  </conditionalFormatting>
  <conditionalFormatting sqref="G26">
    <cfRule type="colorScale" priority="1493">
      <colorScale>
        <cfvo type="formula" val="1"/>
        <cfvo type="percentile" val="50"/>
        <cfvo type="formula" val="5"/>
        <color rgb="FFFFE5D2"/>
        <color rgb="FFFFEB84"/>
        <color rgb="FFD85C00"/>
      </colorScale>
    </cfRule>
    <cfRule type="colorScale" priority="1492">
      <colorScale>
        <cfvo type="min"/>
        <cfvo type="max"/>
        <color rgb="FF63BE7B"/>
        <color rgb="FFFFEF9C"/>
      </colorScale>
    </cfRule>
    <cfRule type="colorScale" priority="1491">
      <colorScale>
        <cfvo type="formula" val="0"/>
        <cfvo type="formula" val="5"/>
        <color rgb="FF11B2EB"/>
        <color rgb="FFD85C00"/>
      </colorScale>
    </cfRule>
    <cfRule type="colorScale" priority="1490">
      <colorScale>
        <cfvo type="min"/>
        <cfvo type="max"/>
        <color rgb="FFB4DCFA"/>
        <color rgb="FFD85C00"/>
      </colorScale>
    </cfRule>
    <cfRule type="colorScale" priority="1488">
      <colorScale>
        <cfvo type="formula" val="0"/>
        <cfvo type="formula" val="5"/>
        <color rgb="FFDEF4FC"/>
        <color rgb="FFFFB279"/>
      </colorScale>
    </cfRule>
    <cfRule type="colorScale" priority="1489">
      <colorScale>
        <cfvo type="formula" val="0"/>
        <cfvo type="formula" val="5"/>
        <color rgb="FFB4DCFA"/>
        <color rgb="FFD85C00"/>
      </colorScale>
    </cfRule>
  </conditionalFormatting>
  <conditionalFormatting sqref="G7:H7">
    <cfRule type="expression" dxfId="19" priority="9">
      <formula>G6="Not Evaluated"</formula>
    </cfRule>
  </conditionalFormatting>
  <conditionalFormatting sqref="G8:H22">
    <cfRule type="expression" dxfId="18" priority="27">
      <formula>G$6="Not Evaluated"</formula>
    </cfRule>
  </conditionalFormatting>
  <conditionalFormatting sqref="J12:J22">
    <cfRule type="colorScale" priority="26">
      <colorScale>
        <cfvo type="num" val="0"/>
        <cfvo type="num" val="5"/>
        <cfvo type="num" val="10"/>
        <color theme="0"/>
        <color rgb="FFA6CAE0"/>
        <color rgb="FFFF5D31"/>
      </colorScale>
    </cfRule>
  </conditionalFormatting>
  <conditionalFormatting sqref="J24">
    <cfRule type="colorScale" priority="1405">
      <colorScale>
        <cfvo type="formula" val="0"/>
        <cfvo type="formula" val="5"/>
        <color rgb="FFB4DCFA"/>
        <color rgb="FFD85C00"/>
      </colorScale>
    </cfRule>
    <cfRule type="colorScale" priority="1406">
      <colorScale>
        <cfvo type="min"/>
        <cfvo type="max"/>
        <color rgb="FFB4DCFA"/>
        <color rgb="FFD85C00"/>
      </colorScale>
    </cfRule>
    <cfRule type="colorScale" priority="1407">
      <colorScale>
        <cfvo type="formula" val="0"/>
        <cfvo type="formula" val="5"/>
        <color rgb="FF11B2EB"/>
        <color rgb="FFD85C00"/>
      </colorScale>
    </cfRule>
    <cfRule type="colorScale" priority="1408">
      <colorScale>
        <cfvo type="min"/>
        <cfvo type="max"/>
        <color rgb="FF63BE7B"/>
        <color rgb="FFFFEF9C"/>
      </colorScale>
    </cfRule>
    <cfRule type="colorScale" priority="1404">
      <colorScale>
        <cfvo type="formula" val="0"/>
        <cfvo type="formula" val="5"/>
        <color rgb="FFDEF4FC"/>
        <color rgb="FFFFB279"/>
      </colorScale>
    </cfRule>
    <cfRule type="colorScale" priority="1409">
      <colorScale>
        <cfvo type="formula" val="1"/>
        <cfvo type="percentile" val="50"/>
        <cfvo type="formula" val="5"/>
        <color rgb="FFFFE5D2"/>
        <color rgb="FFFFEB84"/>
        <color rgb="FFD85C00"/>
      </colorScale>
    </cfRule>
  </conditionalFormatting>
  <conditionalFormatting sqref="J26">
    <cfRule type="colorScale" priority="1410">
      <colorScale>
        <cfvo type="formula" val="0"/>
        <cfvo type="formula" val="5"/>
        <color rgb="FFDEF4FC"/>
        <color rgb="FFFFB279"/>
      </colorScale>
    </cfRule>
    <cfRule type="colorScale" priority="1411">
      <colorScale>
        <cfvo type="formula" val="0"/>
        <cfvo type="formula" val="5"/>
        <color rgb="FFB4DCFA"/>
        <color rgb="FFD85C00"/>
      </colorScale>
    </cfRule>
    <cfRule type="colorScale" priority="1412">
      <colorScale>
        <cfvo type="min"/>
        <cfvo type="max"/>
        <color rgb="FFB4DCFA"/>
        <color rgb="FFD85C00"/>
      </colorScale>
    </cfRule>
    <cfRule type="colorScale" priority="1414">
      <colorScale>
        <cfvo type="min"/>
        <cfvo type="max"/>
        <color rgb="FF63BE7B"/>
        <color rgb="FFFFEF9C"/>
      </colorScale>
    </cfRule>
    <cfRule type="colorScale" priority="1415">
      <colorScale>
        <cfvo type="formula" val="1"/>
        <cfvo type="percentile" val="50"/>
        <cfvo type="formula" val="5"/>
        <color rgb="FFFFE5D2"/>
        <color rgb="FFFFEB84"/>
        <color rgb="FFD85C00"/>
      </colorScale>
    </cfRule>
    <cfRule type="colorScale" priority="1413">
      <colorScale>
        <cfvo type="formula" val="0"/>
        <cfvo type="formula" val="5"/>
        <color rgb="FF11B2EB"/>
        <color rgb="FFD85C00"/>
      </colorScale>
    </cfRule>
  </conditionalFormatting>
  <conditionalFormatting sqref="J7:K7">
    <cfRule type="expression" dxfId="17" priority="8">
      <formula>J6="Not Evaluated"</formula>
    </cfRule>
  </conditionalFormatting>
  <conditionalFormatting sqref="J8:K22">
    <cfRule type="expression" dxfId="16" priority="25">
      <formula>J$6="Not Evaluated"</formula>
    </cfRule>
  </conditionalFormatting>
  <conditionalFormatting sqref="M12:M22">
    <cfRule type="colorScale" priority="24">
      <colorScale>
        <cfvo type="num" val="0"/>
        <cfvo type="num" val="5"/>
        <cfvo type="num" val="10"/>
        <color theme="0"/>
        <color rgb="FFA6CAE0"/>
        <color rgb="FFFF5D31"/>
      </colorScale>
    </cfRule>
  </conditionalFormatting>
  <conditionalFormatting sqref="M24">
    <cfRule type="colorScale" priority="1331">
      <colorScale>
        <cfvo type="formula" val="1"/>
        <cfvo type="percentile" val="50"/>
        <cfvo type="formula" val="5"/>
        <color rgb="FFFFE5D2"/>
        <color rgb="FFFFEB84"/>
        <color rgb="FFD85C00"/>
      </colorScale>
    </cfRule>
    <cfRule type="colorScale" priority="1330">
      <colorScale>
        <cfvo type="min"/>
        <cfvo type="max"/>
        <color rgb="FF63BE7B"/>
        <color rgb="FFFFEF9C"/>
      </colorScale>
    </cfRule>
    <cfRule type="colorScale" priority="1327">
      <colorScale>
        <cfvo type="formula" val="0"/>
        <cfvo type="formula" val="5"/>
        <color rgb="FFB4DCFA"/>
        <color rgb="FFD85C00"/>
      </colorScale>
    </cfRule>
    <cfRule type="colorScale" priority="1326">
      <colorScale>
        <cfvo type="formula" val="0"/>
        <cfvo type="formula" val="5"/>
        <color rgb="FFDEF4FC"/>
        <color rgb="FFFFB279"/>
      </colorScale>
    </cfRule>
    <cfRule type="colorScale" priority="1329">
      <colorScale>
        <cfvo type="formula" val="0"/>
        <cfvo type="formula" val="5"/>
        <color rgb="FF11B2EB"/>
        <color rgb="FFD85C00"/>
      </colorScale>
    </cfRule>
    <cfRule type="colorScale" priority="1328">
      <colorScale>
        <cfvo type="min"/>
        <cfvo type="max"/>
        <color rgb="FFB4DCFA"/>
        <color rgb="FFD85C00"/>
      </colorScale>
    </cfRule>
  </conditionalFormatting>
  <conditionalFormatting sqref="M26">
    <cfRule type="colorScale" priority="1333">
      <colorScale>
        <cfvo type="formula" val="0"/>
        <cfvo type="formula" val="5"/>
        <color rgb="FFB4DCFA"/>
        <color rgb="FFD85C00"/>
      </colorScale>
    </cfRule>
    <cfRule type="colorScale" priority="1332">
      <colorScale>
        <cfvo type="formula" val="0"/>
        <cfvo type="formula" val="5"/>
        <color rgb="FFDEF4FC"/>
        <color rgb="FFFFB279"/>
      </colorScale>
    </cfRule>
    <cfRule type="colorScale" priority="1336">
      <colorScale>
        <cfvo type="min"/>
        <cfvo type="max"/>
        <color rgb="FF63BE7B"/>
        <color rgb="FFFFEF9C"/>
      </colorScale>
    </cfRule>
    <cfRule type="colorScale" priority="1335">
      <colorScale>
        <cfvo type="formula" val="0"/>
        <cfvo type="formula" val="5"/>
        <color rgb="FF11B2EB"/>
        <color rgb="FFD85C00"/>
      </colorScale>
    </cfRule>
    <cfRule type="colorScale" priority="1334">
      <colorScale>
        <cfvo type="min"/>
        <cfvo type="max"/>
        <color rgb="FFB4DCFA"/>
        <color rgb="FFD85C00"/>
      </colorScale>
    </cfRule>
    <cfRule type="colorScale" priority="1337">
      <colorScale>
        <cfvo type="formula" val="1"/>
        <cfvo type="percentile" val="50"/>
        <cfvo type="formula" val="5"/>
        <color rgb="FFFFE5D2"/>
        <color rgb="FFFFEB84"/>
        <color rgb="FFD85C00"/>
      </colorScale>
    </cfRule>
  </conditionalFormatting>
  <conditionalFormatting sqref="M7:N7">
    <cfRule type="expression" dxfId="15" priority="7">
      <formula>M6="Not Evaluated"</formula>
    </cfRule>
  </conditionalFormatting>
  <conditionalFormatting sqref="M8:N22">
    <cfRule type="expression" dxfId="14" priority="23">
      <formula>M$6="Not Evaluated"</formula>
    </cfRule>
  </conditionalFormatting>
  <conditionalFormatting sqref="P12:P22">
    <cfRule type="colorScale" priority="22">
      <colorScale>
        <cfvo type="num" val="0"/>
        <cfvo type="num" val="5"/>
        <cfvo type="num" val="10"/>
        <color theme="0"/>
        <color rgb="FFA6CAE0"/>
        <color rgb="FFFF5D31"/>
      </colorScale>
    </cfRule>
  </conditionalFormatting>
  <conditionalFormatting sqref="P24">
    <cfRule type="colorScale" priority="1248">
      <colorScale>
        <cfvo type="formula" val="0"/>
        <cfvo type="formula" val="5"/>
        <color rgb="FFDEF4FC"/>
        <color rgb="FFFFB279"/>
      </colorScale>
    </cfRule>
    <cfRule type="colorScale" priority="1249">
      <colorScale>
        <cfvo type="formula" val="0"/>
        <cfvo type="formula" val="5"/>
        <color rgb="FFB4DCFA"/>
        <color rgb="FFD85C00"/>
      </colorScale>
    </cfRule>
    <cfRule type="colorScale" priority="1250">
      <colorScale>
        <cfvo type="min"/>
        <cfvo type="max"/>
        <color rgb="FFB4DCFA"/>
        <color rgb="FFD85C00"/>
      </colorScale>
    </cfRule>
    <cfRule type="colorScale" priority="1251">
      <colorScale>
        <cfvo type="formula" val="0"/>
        <cfvo type="formula" val="5"/>
        <color rgb="FF11B2EB"/>
        <color rgb="FFD85C00"/>
      </colorScale>
    </cfRule>
    <cfRule type="colorScale" priority="1252">
      <colorScale>
        <cfvo type="min"/>
        <cfvo type="max"/>
        <color rgb="FF63BE7B"/>
        <color rgb="FFFFEF9C"/>
      </colorScale>
    </cfRule>
    <cfRule type="colorScale" priority="1253">
      <colorScale>
        <cfvo type="formula" val="1"/>
        <cfvo type="percentile" val="50"/>
        <cfvo type="formula" val="5"/>
        <color rgb="FFFFE5D2"/>
        <color rgb="FFFFEB84"/>
        <color rgb="FFD85C00"/>
      </colorScale>
    </cfRule>
  </conditionalFormatting>
  <conditionalFormatting sqref="P26">
    <cfRule type="colorScale" priority="1259">
      <colorScale>
        <cfvo type="formula" val="1"/>
        <cfvo type="percentile" val="50"/>
        <cfvo type="formula" val="5"/>
        <color rgb="FFFFE5D2"/>
        <color rgb="FFFFEB84"/>
        <color rgb="FFD85C00"/>
      </colorScale>
    </cfRule>
    <cfRule type="colorScale" priority="1258">
      <colorScale>
        <cfvo type="min"/>
        <cfvo type="max"/>
        <color rgb="FF63BE7B"/>
        <color rgb="FFFFEF9C"/>
      </colorScale>
    </cfRule>
    <cfRule type="colorScale" priority="1257">
      <colorScale>
        <cfvo type="formula" val="0"/>
        <cfvo type="formula" val="5"/>
        <color rgb="FF11B2EB"/>
        <color rgb="FFD85C00"/>
      </colorScale>
    </cfRule>
    <cfRule type="colorScale" priority="1256">
      <colorScale>
        <cfvo type="min"/>
        <cfvo type="max"/>
        <color rgb="FFB4DCFA"/>
        <color rgb="FFD85C00"/>
      </colorScale>
    </cfRule>
    <cfRule type="colorScale" priority="1255">
      <colorScale>
        <cfvo type="formula" val="0"/>
        <cfvo type="formula" val="5"/>
        <color rgb="FFB4DCFA"/>
        <color rgb="FFD85C00"/>
      </colorScale>
    </cfRule>
    <cfRule type="colorScale" priority="1254">
      <colorScale>
        <cfvo type="formula" val="0"/>
        <cfvo type="formula" val="5"/>
        <color rgb="FFDEF4FC"/>
        <color rgb="FFFFB279"/>
      </colorScale>
    </cfRule>
  </conditionalFormatting>
  <conditionalFormatting sqref="P7:Q7">
    <cfRule type="expression" dxfId="13" priority="6">
      <formula>P6="Not Evaluated"</formula>
    </cfRule>
  </conditionalFormatting>
  <conditionalFormatting sqref="P8:Q22">
    <cfRule type="expression" dxfId="12" priority="21">
      <formula>P$6="Not Evaluated"</formula>
    </cfRule>
  </conditionalFormatting>
  <conditionalFormatting sqref="S12:S22">
    <cfRule type="colorScale" priority="20">
      <colorScale>
        <cfvo type="num" val="0"/>
        <cfvo type="num" val="5"/>
        <cfvo type="num" val="10"/>
        <color theme="0"/>
        <color rgb="FFA6CAE0"/>
        <color rgb="FFFF5D31"/>
      </colorScale>
    </cfRule>
  </conditionalFormatting>
  <conditionalFormatting sqref="S24">
    <cfRule type="colorScale" priority="862">
      <colorScale>
        <cfvo type="min"/>
        <cfvo type="max"/>
        <color rgb="FF63BE7B"/>
        <color rgb="FFFFEF9C"/>
      </colorScale>
    </cfRule>
    <cfRule type="colorScale" priority="861">
      <colorScale>
        <cfvo type="formula" val="0"/>
        <cfvo type="formula" val="5"/>
        <color rgb="FF11B2EB"/>
        <color rgb="FFD85C00"/>
      </colorScale>
    </cfRule>
    <cfRule type="colorScale" priority="860">
      <colorScale>
        <cfvo type="min"/>
        <cfvo type="max"/>
        <color rgb="FFB4DCFA"/>
        <color rgb="FFD85C00"/>
      </colorScale>
    </cfRule>
    <cfRule type="colorScale" priority="858">
      <colorScale>
        <cfvo type="formula" val="0"/>
        <cfvo type="formula" val="5"/>
        <color rgb="FFDEF4FC"/>
        <color rgb="FFFFB279"/>
      </colorScale>
    </cfRule>
    <cfRule type="colorScale" priority="859">
      <colorScale>
        <cfvo type="formula" val="0"/>
        <cfvo type="formula" val="5"/>
        <color rgb="FFB4DCFA"/>
        <color rgb="FFD85C00"/>
      </colorScale>
    </cfRule>
    <cfRule type="colorScale" priority="863">
      <colorScale>
        <cfvo type="formula" val="1"/>
        <cfvo type="percentile" val="50"/>
        <cfvo type="formula" val="5"/>
        <color rgb="FFFFE5D2"/>
        <color rgb="FFFFEB84"/>
        <color rgb="FFD85C00"/>
      </colorScale>
    </cfRule>
  </conditionalFormatting>
  <conditionalFormatting sqref="S26">
    <cfRule type="colorScale" priority="865">
      <colorScale>
        <cfvo type="formula" val="0"/>
        <cfvo type="formula" val="5"/>
        <color rgb="FFB4DCFA"/>
        <color rgb="FFD85C00"/>
      </colorScale>
    </cfRule>
    <cfRule type="colorScale" priority="866">
      <colorScale>
        <cfvo type="min"/>
        <cfvo type="max"/>
        <color rgb="FFB4DCFA"/>
        <color rgb="FFD85C00"/>
      </colorScale>
    </cfRule>
    <cfRule type="colorScale" priority="867">
      <colorScale>
        <cfvo type="formula" val="0"/>
        <cfvo type="formula" val="5"/>
        <color rgb="FF11B2EB"/>
        <color rgb="FFD85C00"/>
      </colorScale>
    </cfRule>
    <cfRule type="colorScale" priority="868">
      <colorScale>
        <cfvo type="min"/>
        <cfvo type="max"/>
        <color rgb="FF63BE7B"/>
        <color rgb="FFFFEF9C"/>
      </colorScale>
    </cfRule>
    <cfRule type="colorScale" priority="869">
      <colorScale>
        <cfvo type="formula" val="1"/>
        <cfvo type="percentile" val="50"/>
        <cfvo type="formula" val="5"/>
        <color rgb="FFFFE5D2"/>
        <color rgb="FFFFEB84"/>
        <color rgb="FFD85C00"/>
      </colorScale>
    </cfRule>
    <cfRule type="colorScale" priority="864">
      <colorScale>
        <cfvo type="formula" val="0"/>
        <cfvo type="formula" val="5"/>
        <color rgb="FFDEF4FC"/>
        <color rgb="FFFFB279"/>
      </colorScale>
    </cfRule>
  </conditionalFormatting>
  <conditionalFormatting sqref="S7:T7">
    <cfRule type="expression" dxfId="11" priority="5">
      <formula>S6="Not Evaluated"</formula>
    </cfRule>
  </conditionalFormatting>
  <conditionalFormatting sqref="S8:T22">
    <cfRule type="expression" dxfId="10" priority="19">
      <formula>S$6="Not Evaluated"</formula>
    </cfRule>
  </conditionalFormatting>
  <conditionalFormatting sqref="V12:V22">
    <cfRule type="colorScale" priority="18">
      <colorScale>
        <cfvo type="num" val="0"/>
        <cfvo type="num" val="5"/>
        <cfvo type="num" val="10"/>
        <color theme="0"/>
        <color rgb="FFA6CAE0"/>
        <color rgb="FFFF5D31"/>
      </colorScale>
    </cfRule>
  </conditionalFormatting>
  <conditionalFormatting sqref="V24">
    <cfRule type="colorScale" priority="1175">
      <colorScale>
        <cfvo type="formula" val="1"/>
        <cfvo type="percentile" val="50"/>
        <cfvo type="formula" val="5"/>
        <color rgb="FFFFE5D2"/>
        <color rgb="FFFFEB84"/>
        <color rgb="FFD85C00"/>
      </colorScale>
    </cfRule>
    <cfRule type="colorScale" priority="1174">
      <colorScale>
        <cfvo type="min"/>
        <cfvo type="max"/>
        <color rgb="FF63BE7B"/>
        <color rgb="FFFFEF9C"/>
      </colorScale>
    </cfRule>
    <cfRule type="colorScale" priority="1173">
      <colorScale>
        <cfvo type="formula" val="0"/>
        <cfvo type="formula" val="5"/>
        <color rgb="FF11B2EB"/>
        <color rgb="FFD85C00"/>
      </colorScale>
    </cfRule>
    <cfRule type="colorScale" priority="1171">
      <colorScale>
        <cfvo type="formula" val="0"/>
        <cfvo type="formula" val="5"/>
        <color rgb="FFB4DCFA"/>
        <color rgb="FFD85C00"/>
      </colorScale>
    </cfRule>
    <cfRule type="colorScale" priority="1170">
      <colorScale>
        <cfvo type="formula" val="0"/>
        <cfvo type="formula" val="5"/>
        <color rgb="FFDEF4FC"/>
        <color rgb="FFFFB279"/>
      </colorScale>
    </cfRule>
    <cfRule type="colorScale" priority="1172">
      <colorScale>
        <cfvo type="min"/>
        <cfvo type="max"/>
        <color rgb="FFB4DCFA"/>
        <color rgb="FFD85C00"/>
      </colorScale>
    </cfRule>
  </conditionalFormatting>
  <conditionalFormatting sqref="V26">
    <cfRule type="colorScale" priority="1180">
      <colorScale>
        <cfvo type="min"/>
        <cfvo type="max"/>
        <color rgb="FF63BE7B"/>
        <color rgb="FFFFEF9C"/>
      </colorScale>
    </cfRule>
    <cfRule type="colorScale" priority="1181">
      <colorScale>
        <cfvo type="formula" val="1"/>
        <cfvo type="percentile" val="50"/>
        <cfvo type="formula" val="5"/>
        <color rgb="FFFFE5D2"/>
        <color rgb="FFFFEB84"/>
        <color rgb="FFD85C00"/>
      </colorScale>
    </cfRule>
    <cfRule type="colorScale" priority="1179">
      <colorScale>
        <cfvo type="formula" val="0"/>
        <cfvo type="formula" val="5"/>
        <color rgb="FF11B2EB"/>
        <color rgb="FFD85C00"/>
      </colorScale>
    </cfRule>
    <cfRule type="colorScale" priority="1178">
      <colorScale>
        <cfvo type="min"/>
        <cfvo type="max"/>
        <color rgb="FFB4DCFA"/>
        <color rgb="FFD85C00"/>
      </colorScale>
    </cfRule>
    <cfRule type="colorScale" priority="1177">
      <colorScale>
        <cfvo type="formula" val="0"/>
        <cfvo type="formula" val="5"/>
        <color rgb="FFB4DCFA"/>
        <color rgb="FFD85C00"/>
      </colorScale>
    </cfRule>
    <cfRule type="colorScale" priority="1176">
      <colorScale>
        <cfvo type="formula" val="0"/>
        <cfvo type="formula" val="5"/>
        <color rgb="FFDEF4FC"/>
        <color rgb="FFFFB279"/>
      </colorScale>
    </cfRule>
  </conditionalFormatting>
  <conditionalFormatting sqref="V7:W7">
    <cfRule type="expression" dxfId="9" priority="4">
      <formula>V6="Not Evaluated"</formula>
    </cfRule>
  </conditionalFormatting>
  <conditionalFormatting sqref="V8:W22">
    <cfRule type="expression" dxfId="8" priority="17">
      <formula>V$6="Not Evaluated"</formula>
    </cfRule>
  </conditionalFormatting>
  <conditionalFormatting sqref="Y12:Y22">
    <cfRule type="colorScale" priority="16">
      <colorScale>
        <cfvo type="num" val="0"/>
        <cfvo type="num" val="5"/>
        <cfvo type="num" val="10"/>
        <color theme="0"/>
        <color rgb="FFA6CAE0"/>
        <color rgb="FFFF5D31"/>
      </colorScale>
    </cfRule>
  </conditionalFormatting>
  <conditionalFormatting sqref="Y24">
    <cfRule type="colorScale" priority="940">
      <colorScale>
        <cfvo type="min"/>
        <cfvo type="max"/>
        <color rgb="FF63BE7B"/>
        <color rgb="FFFFEF9C"/>
      </colorScale>
    </cfRule>
    <cfRule type="colorScale" priority="939">
      <colorScale>
        <cfvo type="formula" val="0"/>
        <cfvo type="formula" val="5"/>
        <color rgb="FF11B2EB"/>
        <color rgb="FFD85C00"/>
      </colorScale>
    </cfRule>
    <cfRule type="colorScale" priority="938">
      <colorScale>
        <cfvo type="min"/>
        <cfvo type="max"/>
        <color rgb="FFB4DCFA"/>
        <color rgb="FFD85C00"/>
      </colorScale>
    </cfRule>
    <cfRule type="colorScale" priority="937">
      <colorScale>
        <cfvo type="formula" val="0"/>
        <cfvo type="formula" val="5"/>
        <color rgb="FFB4DCFA"/>
        <color rgb="FFD85C00"/>
      </colorScale>
    </cfRule>
    <cfRule type="colorScale" priority="936">
      <colorScale>
        <cfvo type="formula" val="0"/>
        <cfvo type="formula" val="5"/>
        <color rgb="FFDEF4FC"/>
        <color rgb="FFFFB279"/>
      </colorScale>
    </cfRule>
    <cfRule type="colorScale" priority="941">
      <colorScale>
        <cfvo type="formula" val="1"/>
        <cfvo type="percentile" val="50"/>
        <cfvo type="formula" val="5"/>
        <color rgb="FFFFE5D2"/>
        <color rgb="FFFFEB84"/>
        <color rgb="FFD85C00"/>
      </colorScale>
    </cfRule>
  </conditionalFormatting>
  <conditionalFormatting sqref="Y26">
    <cfRule type="colorScale" priority="947">
      <colorScale>
        <cfvo type="formula" val="1"/>
        <cfvo type="percentile" val="50"/>
        <cfvo type="formula" val="5"/>
        <color rgb="FFFFE5D2"/>
        <color rgb="FFFFEB84"/>
        <color rgb="FFD85C00"/>
      </colorScale>
    </cfRule>
    <cfRule type="colorScale" priority="945">
      <colorScale>
        <cfvo type="formula" val="0"/>
        <cfvo type="formula" val="5"/>
        <color rgb="FF11B2EB"/>
        <color rgb="FFD85C00"/>
      </colorScale>
    </cfRule>
    <cfRule type="colorScale" priority="946">
      <colorScale>
        <cfvo type="min"/>
        <cfvo type="max"/>
        <color rgb="FF63BE7B"/>
        <color rgb="FFFFEF9C"/>
      </colorScale>
    </cfRule>
    <cfRule type="colorScale" priority="944">
      <colorScale>
        <cfvo type="min"/>
        <cfvo type="max"/>
        <color rgb="FFB4DCFA"/>
        <color rgb="FFD85C00"/>
      </colorScale>
    </cfRule>
    <cfRule type="colorScale" priority="942">
      <colorScale>
        <cfvo type="formula" val="0"/>
        <cfvo type="formula" val="5"/>
        <color rgb="FFDEF4FC"/>
        <color rgb="FFFFB279"/>
      </colorScale>
    </cfRule>
    <cfRule type="colorScale" priority="943">
      <colorScale>
        <cfvo type="formula" val="0"/>
        <cfvo type="formula" val="5"/>
        <color rgb="FFB4DCFA"/>
        <color rgb="FFD85C00"/>
      </colorScale>
    </cfRule>
  </conditionalFormatting>
  <conditionalFormatting sqref="Y7:Z7">
    <cfRule type="expression" dxfId="7" priority="3">
      <formula>Y6="Not Evaluated"</formula>
    </cfRule>
  </conditionalFormatting>
  <conditionalFormatting sqref="Y8:Z22">
    <cfRule type="expression" dxfId="6" priority="15">
      <formula>Y$6="Not Evaluated"</formula>
    </cfRule>
  </conditionalFormatting>
  <conditionalFormatting sqref="AB12:AB22">
    <cfRule type="colorScale" priority="14">
      <colorScale>
        <cfvo type="num" val="0"/>
        <cfvo type="num" val="5"/>
        <cfvo type="num" val="10"/>
        <color theme="0"/>
        <color rgb="FFA6CAE0"/>
        <color rgb="FFFF5D31"/>
      </colorScale>
    </cfRule>
  </conditionalFormatting>
  <conditionalFormatting sqref="AB24">
    <cfRule type="colorScale" priority="1017">
      <colorScale>
        <cfvo type="formula" val="0"/>
        <cfvo type="formula" val="5"/>
        <color rgb="FF11B2EB"/>
        <color rgb="FFD85C00"/>
      </colorScale>
    </cfRule>
    <cfRule type="colorScale" priority="1014">
      <colorScale>
        <cfvo type="formula" val="0"/>
        <cfvo type="formula" val="5"/>
        <color rgb="FFDEF4FC"/>
        <color rgb="FFFFB279"/>
      </colorScale>
    </cfRule>
    <cfRule type="colorScale" priority="1015">
      <colorScale>
        <cfvo type="formula" val="0"/>
        <cfvo type="formula" val="5"/>
        <color rgb="FFB4DCFA"/>
        <color rgb="FFD85C00"/>
      </colorScale>
    </cfRule>
    <cfRule type="colorScale" priority="1016">
      <colorScale>
        <cfvo type="min"/>
        <cfvo type="max"/>
        <color rgb="FFB4DCFA"/>
        <color rgb="FFD85C00"/>
      </colorScale>
    </cfRule>
    <cfRule type="colorScale" priority="1018">
      <colorScale>
        <cfvo type="min"/>
        <cfvo type="max"/>
        <color rgb="FF63BE7B"/>
        <color rgb="FFFFEF9C"/>
      </colorScale>
    </cfRule>
    <cfRule type="colorScale" priority="1019">
      <colorScale>
        <cfvo type="formula" val="1"/>
        <cfvo type="percentile" val="50"/>
        <cfvo type="formula" val="5"/>
        <color rgb="FFFFE5D2"/>
        <color rgb="FFFFEB84"/>
        <color rgb="FFD85C00"/>
      </colorScale>
    </cfRule>
  </conditionalFormatting>
  <conditionalFormatting sqref="AB26">
    <cfRule type="colorScale" priority="1025">
      <colorScale>
        <cfvo type="formula" val="1"/>
        <cfvo type="percentile" val="50"/>
        <cfvo type="formula" val="5"/>
        <color rgb="FFFFE5D2"/>
        <color rgb="FFFFEB84"/>
        <color rgb="FFD85C00"/>
      </colorScale>
    </cfRule>
    <cfRule type="colorScale" priority="1024">
      <colorScale>
        <cfvo type="min"/>
        <cfvo type="max"/>
        <color rgb="FF63BE7B"/>
        <color rgb="FFFFEF9C"/>
      </colorScale>
    </cfRule>
    <cfRule type="colorScale" priority="1023">
      <colorScale>
        <cfvo type="formula" val="0"/>
        <cfvo type="formula" val="5"/>
        <color rgb="FF11B2EB"/>
        <color rgb="FFD85C00"/>
      </colorScale>
    </cfRule>
    <cfRule type="colorScale" priority="1020">
      <colorScale>
        <cfvo type="formula" val="0"/>
        <cfvo type="formula" val="5"/>
        <color rgb="FFDEF4FC"/>
        <color rgb="FFFFB279"/>
      </colorScale>
    </cfRule>
    <cfRule type="colorScale" priority="1021">
      <colorScale>
        <cfvo type="formula" val="0"/>
        <cfvo type="formula" val="5"/>
        <color rgb="FFB4DCFA"/>
        <color rgb="FFD85C00"/>
      </colorScale>
    </cfRule>
    <cfRule type="colorScale" priority="1022">
      <colorScale>
        <cfvo type="min"/>
        <cfvo type="max"/>
        <color rgb="FFB4DCFA"/>
        <color rgb="FFD85C00"/>
      </colorScale>
    </cfRule>
  </conditionalFormatting>
  <conditionalFormatting sqref="AB7:AC7">
    <cfRule type="expression" dxfId="5" priority="2">
      <formula>AB6="Not Evaluated"</formula>
    </cfRule>
  </conditionalFormatting>
  <conditionalFormatting sqref="AB8:AC22">
    <cfRule type="expression" dxfId="4" priority="13">
      <formula>AB$6="Not Evaluated"</formula>
    </cfRule>
  </conditionalFormatting>
  <conditionalFormatting sqref="AE12:AE22">
    <cfRule type="colorScale" priority="12">
      <colorScale>
        <cfvo type="num" val="0"/>
        <cfvo type="num" val="5"/>
        <cfvo type="num" val="10"/>
        <color theme="0"/>
        <color rgb="FFA6CAE0"/>
        <color rgb="FFFF5D31"/>
      </colorScale>
    </cfRule>
  </conditionalFormatting>
  <conditionalFormatting sqref="AE24">
    <cfRule type="colorScale" priority="1092">
      <colorScale>
        <cfvo type="formula" val="0"/>
        <cfvo type="formula" val="5"/>
        <color rgb="FFDEF4FC"/>
        <color rgb="FFFFB279"/>
      </colorScale>
    </cfRule>
    <cfRule type="colorScale" priority="1096">
      <colorScale>
        <cfvo type="min"/>
        <cfvo type="max"/>
        <color rgb="FF63BE7B"/>
        <color rgb="FFFFEF9C"/>
      </colorScale>
    </cfRule>
    <cfRule type="colorScale" priority="1097">
      <colorScale>
        <cfvo type="formula" val="1"/>
        <cfvo type="percentile" val="50"/>
        <cfvo type="formula" val="5"/>
        <color rgb="FFFFE5D2"/>
        <color rgb="FFFFEB84"/>
        <color rgb="FFD85C00"/>
      </colorScale>
    </cfRule>
    <cfRule type="colorScale" priority="1095">
      <colorScale>
        <cfvo type="formula" val="0"/>
        <cfvo type="formula" val="5"/>
        <color rgb="FF11B2EB"/>
        <color rgb="FFD85C00"/>
      </colorScale>
    </cfRule>
    <cfRule type="colorScale" priority="1094">
      <colorScale>
        <cfvo type="min"/>
        <cfvo type="max"/>
        <color rgb="FFB4DCFA"/>
        <color rgb="FFD85C00"/>
      </colorScale>
    </cfRule>
    <cfRule type="colorScale" priority="1093">
      <colorScale>
        <cfvo type="formula" val="0"/>
        <cfvo type="formula" val="5"/>
        <color rgb="FFB4DCFA"/>
        <color rgb="FFD85C00"/>
      </colorScale>
    </cfRule>
  </conditionalFormatting>
  <conditionalFormatting sqref="AE26">
    <cfRule type="colorScale" priority="1098">
      <colorScale>
        <cfvo type="formula" val="0"/>
        <cfvo type="formula" val="5"/>
        <color rgb="FFDEF4FC"/>
        <color rgb="FFFFB279"/>
      </colorScale>
    </cfRule>
    <cfRule type="colorScale" priority="1099">
      <colorScale>
        <cfvo type="formula" val="0"/>
        <cfvo type="formula" val="5"/>
        <color rgb="FFB4DCFA"/>
        <color rgb="FFD85C00"/>
      </colorScale>
    </cfRule>
    <cfRule type="colorScale" priority="1102">
      <colorScale>
        <cfvo type="min"/>
        <cfvo type="max"/>
        <color rgb="FF63BE7B"/>
        <color rgb="FFFFEF9C"/>
      </colorScale>
    </cfRule>
    <cfRule type="colorScale" priority="1103">
      <colorScale>
        <cfvo type="formula" val="1"/>
        <cfvo type="percentile" val="50"/>
        <cfvo type="formula" val="5"/>
        <color rgb="FFFFE5D2"/>
        <color rgb="FFFFEB84"/>
        <color rgb="FFD85C00"/>
      </colorScale>
    </cfRule>
    <cfRule type="colorScale" priority="1101">
      <colorScale>
        <cfvo type="formula" val="0"/>
        <cfvo type="formula" val="5"/>
        <color rgb="FF11B2EB"/>
        <color rgb="FFD85C00"/>
      </colorScale>
    </cfRule>
    <cfRule type="colorScale" priority="1100">
      <colorScale>
        <cfvo type="min"/>
        <cfvo type="max"/>
        <color rgb="FFB4DCFA"/>
        <color rgb="FFD85C00"/>
      </colorScale>
    </cfRule>
  </conditionalFormatting>
  <conditionalFormatting sqref="AE7:AF7">
    <cfRule type="expression" dxfId="3" priority="1" stopIfTrue="1">
      <formula>AE6="Not Evaluated"</formula>
    </cfRule>
  </conditionalFormatting>
  <conditionalFormatting sqref="AE8:AF22">
    <cfRule type="expression" dxfId="2" priority="11">
      <formula>AE$6="Not Evaluated"</formula>
    </cfRule>
  </conditionalFormatting>
  <dataValidations count="2">
    <dataValidation type="list" allowBlank="1" showErrorMessage="1" sqref="J23:J27 Y17 Y19 Y21 D36:D47 G23:G27 G36:G47 J36:J47 AE21 AE17 AE19 D17 D19 D21 D23:D27 AE23:AE27 G17 G19 G21 M36:M47 AB23:AB27 AB17 AB19 AB21 P36:P47 Y23:Y27 J17 J19 J21 S36:S47 V23:V27 M17 M19 M21 V36:V47 S23:S27 P17 P19 P21 Y36:Y47 P23:P27 S17 S19 S21 AB36:AB47 M23:M27 V17 V19 V21 AE36:AE47" xr:uid="{00000000-0002-0000-0200-000000000000}">
      <formula1>$BA$57:$BA$62</formula1>
    </dataValidation>
    <dataValidation type="list" allowBlank="1" showErrorMessage="1" sqref="AE22 Y20 V18 D18 D20 D22 V20 P18 P20 P22 G18 G20 V22 Y22 AB18 AB20 AB22 G22 AE20 S18 S20 J18 J20 J22 S22 AE18 Y18 M18 M20 M22" xr:uid="{1A9A58EB-CB0F-C84D-869F-BBCD7DB0A936}">
      <formula1>$BA$57:$BA$67</formula1>
    </dataValidation>
  </dataValidations>
  <hyperlinks>
    <hyperlink ref="AH26" location="'7.Results'!A1" display="&gt; 7. Results" xr:uid="{0F751FC9-C08B-A647-B20F-694A620FF7D7}"/>
  </hyperlinks>
  <pageMargins left="0.25" right="0.25" top="0.75" bottom="0.75" header="0" footer="0"/>
  <pageSetup orientation="landscape"/>
  <ignoredErrors>
    <ignoredError sqref="O1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9C167-53D9-DE43-B5E8-5E528F140C5B}">
  <sheetPr codeName="Sheet7">
    <tabColor rgb="FFFFD221"/>
    <pageSetUpPr fitToPage="1"/>
  </sheetPr>
  <dimension ref="A1:AR1049"/>
  <sheetViews>
    <sheetView zoomScaleNormal="100" workbookViewId="0">
      <selection activeCell="C4" sqref="C4"/>
    </sheetView>
  </sheetViews>
  <sheetFormatPr defaultColWidth="0" defaultRowHeight="15" customHeight="1" zeroHeight="1"/>
  <cols>
    <col min="1" max="1" width="12" style="185" customWidth="1"/>
    <col min="2" max="2" width="1.42578125" style="190" customWidth="1"/>
    <col min="3" max="3" width="29" style="190" customWidth="1"/>
    <col min="4" max="4" width="7.42578125" style="190" customWidth="1"/>
    <col min="5" max="5" width="10.5703125" style="190" customWidth="1"/>
    <col min="6" max="6" width="7.42578125" style="190" customWidth="1"/>
    <col min="7" max="12" width="7.5703125" style="190" customWidth="1"/>
    <col min="13" max="13" width="17.85546875" style="190" customWidth="1"/>
    <col min="14" max="14" width="12.42578125" style="190" customWidth="1"/>
    <col min="15" max="16" width="7.5703125" style="190" customWidth="1"/>
    <col min="17" max="17" width="20" style="190" customWidth="1"/>
    <col min="18" max="32" width="7.5703125" style="190" customWidth="1"/>
    <col min="33" max="44" width="7.5703125" style="190" hidden="1" customWidth="1"/>
    <col min="45" max="16384" width="12" style="190" hidden="1"/>
  </cols>
  <sheetData>
    <row r="1" spans="2:44" ht="12.75" customHeight="1">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7"/>
      <c r="AQ1" s="247"/>
      <c r="AR1" s="247"/>
    </row>
    <row r="2" spans="2:44" ht="12.75" customHeight="1">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7"/>
      <c r="AQ2" s="247"/>
      <c r="AR2" s="247"/>
    </row>
    <row r="3" spans="2:44" ht="12.75" customHeight="1">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7"/>
      <c r="AQ3" s="247"/>
      <c r="AR3" s="247"/>
    </row>
    <row r="4" spans="2:44" ht="18.95" customHeight="1">
      <c r="B4" s="246"/>
      <c r="C4" s="248" t="s">
        <v>208</v>
      </c>
      <c r="D4" s="249"/>
      <c r="E4" s="250"/>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2"/>
      <c r="AG4" s="246"/>
      <c r="AH4" s="246"/>
      <c r="AI4" s="246"/>
      <c r="AJ4" s="246"/>
      <c r="AK4" s="246"/>
      <c r="AL4" s="246"/>
      <c r="AM4" s="246"/>
      <c r="AN4" s="246"/>
      <c r="AO4" s="246"/>
      <c r="AP4" s="247"/>
      <c r="AQ4" s="247"/>
      <c r="AR4" s="247"/>
    </row>
    <row r="5" spans="2:44" ht="0.95" customHeight="1">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7"/>
      <c r="AQ5" s="247"/>
      <c r="AR5" s="247"/>
    </row>
    <row r="6" spans="2:44" ht="0.95" customHeight="1">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7"/>
      <c r="AQ6" s="247"/>
      <c r="AR6" s="247"/>
    </row>
    <row r="7" spans="2:44" ht="12.75" customHeight="1">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7"/>
      <c r="AQ7" s="247"/>
      <c r="AR7" s="247"/>
    </row>
    <row r="8" spans="2:44" ht="12.75" customHeight="1">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7"/>
      <c r="AQ8" s="247"/>
      <c r="AR8" s="247"/>
    </row>
    <row r="9" spans="2:44" ht="12.75" customHeight="1">
      <c r="B9" s="246"/>
      <c r="C9" s="253" t="s">
        <v>209</v>
      </c>
      <c r="D9" s="254" t="s">
        <v>105</v>
      </c>
      <c r="E9" s="254" t="s">
        <v>210</v>
      </c>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7"/>
      <c r="AQ9" s="247"/>
      <c r="AR9" s="247"/>
    </row>
    <row r="10" spans="2:44" ht="39.950000000000003" customHeight="1">
      <c r="B10" s="246"/>
      <c r="C10" s="255" t="str">
        <f>'6.Scores-Summary'!V108</f>
        <v>Pump'id up</v>
      </c>
      <c r="D10" s="256">
        <f>'6.Scores-Summary'!W108</f>
        <v>160</v>
      </c>
      <c r="E10" s="257">
        <f>'6.Scores-Summary'!Y108</f>
        <v>0.66666666666666663</v>
      </c>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7"/>
      <c r="AQ10" s="247"/>
      <c r="AR10" s="247"/>
    </row>
    <row r="11" spans="2:44" ht="39.950000000000003" customHeight="1">
      <c r="B11" s="246"/>
      <c r="C11" s="255" t="str">
        <f>'6.Scores-Summary'!V109</f>
        <v>Windy City</v>
      </c>
      <c r="D11" s="256">
        <f>'6.Scores-Summary'!W109</f>
        <v>150</v>
      </c>
      <c r="E11" s="257">
        <f>'6.Scores-Summary'!Y109</f>
        <v>0.625</v>
      </c>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c r="AQ11" s="247"/>
      <c r="AR11" s="247"/>
    </row>
    <row r="12" spans="2:44" ht="39.950000000000003" customHeight="1">
      <c r="B12" s="246"/>
      <c r="C12" s="255" t="str">
        <f>'6.Scores-Summary'!V110</f>
        <v>Solar +</v>
      </c>
      <c r="D12" s="256">
        <f>'6.Scores-Summary'!W110</f>
        <v>144</v>
      </c>
      <c r="E12" s="257">
        <f>'6.Scores-Summary'!Y110</f>
        <v>0.6</v>
      </c>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7"/>
      <c r="AQ12" s="247"/>
      <c r="AR12" s="247"/>
    </row>
    <row r="13" spans="2:44" ht="39.950000000000003" customHeight="1">
      <c r="B13" s="246"/>
      <c r="C13" s="255" t="str">
        <f>'6.Scores-Summary'!V111</f>
        <v>PV Plus</v>
      </c>
      <c r="D13" s="256">
        <f>'6.Scores-Summary'!W111</f>
        <v>104</v>
      </c>
      <c r="E13" s="257">
        <f>'6.Scores-Summary'!Y111</f>
        <v>0.43333333333333335</v>
      </c>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7"/>
      <c r="AQ13" s="247"/>
      <c r="AR13" s="247"/>
    </row>
    <row r="14" spans="2:44" ht="39.950000000000003" customHeight="1">
      <c r="B14" s="246"/>
      <c r="C14" s="255">
        <f>'6.Scores-Summary'!V112</f>
        <v>0</v>
      </c>
      <c r="D14" s="256">
        <f>'6.Scores-Summary'!W112</f>
        <v>0</v>
      </c>
      <c r="E14" s="257">
        <f>'6.Scores-Summary'!Y112</f>
        <v>0</v>
      </c>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7"/>
      <c r="AQ14" s="247"/>
      <c r="AR14" s="247"/>
    </row>
    <row r="15" spans="2:44" ht="36.950000000000003" customHeight="1">
      <c r="B15" s="246"/>
      <c r="C15" s="255">
        <f>'6.Scores-Summary'!V113</f>
        <v>0</v>
      </c>
      <c r="D15" s="256">
        <f>'6.Scores-Summary'!W113</f>
        <v>0</v>
      </c>
      <c r="E15" s="257">
        <f>'6.Scores-Summary'!Y113</f>
        <v>0</v>
      </c>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47"/>
      <c r="AR15" s="247"/>
    </row>
    <row r="16" spans="2:44" ht="12.75" customHeight="1">
      <c r="B16" s="246"/>
      <c r="C16" s="255"/>
      <c r="D16" s="256"/>
      <c r="E16" s="257"/>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7"/>
      <c r="AQ16" s="247"/>
      <c r="AR16" s="247"/>
    </row>
    <row r="17" spans="2:44" ht="12.75" customHeight="1">
      <c r="B17" s="246"/>
      <c r="C17" s="255"/>
      <c r="D17" s="255"/>
      <c r="E17" s="257"/>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7"/>
      <c r="AQ17" s="247"/>
      <c r="AR17" s="247"/>
    </row>
    <row r="18" spans="2:44" ht="12.75" customHeight="1">
      <c r="B18" s="246"/>
      <c r="C18" s="255"/>
      <c r="D18" s="255"/>
      <c r="E18" s="257"/>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7"/>
      <c r="AQ18" s="247"/>
      <c r="AR18" s="247"/>
    </row>
    <row r="19" spans="2:44" ht="12.75" customHeight="1">
      <c r="B19" s="246"/>
      <c r="C19" s="255"/>
      <c r="D19" s="255"/>
      <c r="E19" s="257"/>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7"/>
      <c r="AQ19" s="247"/>
      <c r="AR19" s="247"/>
    </row>
    <row r="20" spans="2:44" ht="12.75" customHeight="1">
      <c r="B20" s="246"/>
      <c r="C20" s="255"/>
      <c r="D20" s="255"/>
      <c r="E20" s="257"/>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247"/>
      <c r="AR20" s="247"/>
    </row>
    <row r="21" spans="2:44" ht="12.75" customHeight="1">
      <c r="B21" s="246"/>
      <c r="C21" s="255"/>
      <c r="D21" s="255"/>
      <c r="E21" s="257"/>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247"/>
      <c r="AR21" s="247"/>
    </row>
    <row r="22" spans="2:44" ht="12.75" customHeight="1">
      <c r="B22" s="246"/>
      <c r="C22" s="255"/>
      <c r="D22" s="255"/>
      <c r="E22" s="257"/>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7"/>
      <c r="AQ22" s="247"/>
      <c r="AR22" s="247"/>
    </row>
    <row r="23" spans="2:44" ht="12.75" customHeight="1">
      <c r="B23" s="246"/>
      <c r="C23" s="255"/>
      <c r="D23" s="255"/>
      <c r="E23" s="257"/>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7"/>
      <c r="AQ23" s="247"/>
      <c r="AR23" s="247"/>
    </row>
    <row r="24" spans="2:44" ht="12.75" customHeight="1">
      <c r="B24" s="246"/>
      <c r="C24" s="255"/>
      <c r="D24" s="255"/>
      <c r="E24" s="257"/>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7"/>
      <c r="AQ24" s="247"/>
      <c r="AR24" s="247"/>
    </row>
    <row r="25" spans="2:44" ht="12" customHeight="1">
      <c r="B25" s="246"/>
      <c r="C25" s="255"/>
      <c r="D25" s="255"/>
      <c r="E25" s="257"/>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7"/>
      <c r="AQ25" s="247"/>
      <c r="AR25" s="247"/>
    </row>
    <row r="26" spans="2:44" ht="12.75" customHeight="1">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7"/>
      <c r="AQ26" s="247"/>
      <c r="AR26" s="247"/>
    </row>
    <row r="27" spans="2:44" ht="8.1" customHeight="1">
      <c r="B27" s="246"/>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46"/>
      <c r="AA27" s="246"/>
      <c r="AB27" s="246"/>
      <c r="AC27" s="246"/>
      <c r="AD27" s="246"/>
      <c r="AE27" s="246"/>
      <c r="AF27" s="246"/>
      <c r="AG27" s="246"/>
      <c r="AH27" s="246"/>
      <c r="AI27" s="246"/>
      <c r="AJ27" s="246"/>
      <c r="AK27" s="246"/>
      <c r="AL27" s="246"/>
      <c r="AM27" s="246"/>
      <c r="AN27" s="246"/>
      <c r="AO27" s="246"/>
      <c r="AP27" s="247"/>
      <c r="AQ27" s="247"/>
      <c r="AR27" s="247"/>
    </row>
    <row r="28" spans="2:44" ht="12" hidden="1" customHeight="1">
      <c r="B28" s="246"/>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46"/>
      <c r="AA28" s="246"/>
      <c r="AB28" s="246"/>
      <c r="AC28" s="246"/>
      <c r="AD28" s="246"/>
      <c r="AE28" s="246"/>
      <c r="AF28" s="246"/>
      <c r="AG28" s="246"/>
      <c r="AH28" s="246"/>
      <c r="AI28" s="246"/>
      <c r="AJ28" s="246"/>
      <c r="AK28" s="246"/>
      <c r="AL28" s="246"/>
      <c r="AM28" s="246"/>
      <c r="AN28" s="246"/>
      <c r="AO28" s="246"/>
      <c r="AP28" s="247"/>
      <c r="AQ28" s="247"/>
      <c r="AR28" s="247"/>
    </row>
    <row r="29" spans="2:44" ht="2.1" customHeight="1">
      <c r="B29" s="246"/>
      <c r="C29" s="259"/>
      <c r="D29" s="258"/>
      <c r="E29" s="258"/>
      <c r="F29" s="258"/>
      <c r="G29" s="258"/>
      <c r="H29" s="258"/>
      <c r="I29" s="258"/>
      <c r="J29" s="258"/>
      <c r="K29" s="258"/>
      <c r="L29" s="258"/>
      <c r="M29" s="258"/>
      <c r="N29" s="258"/>
      <c r="O29" s="258"/>
      <c r="P29" s="258"/>
      <c r="Q29" s="258"/>
      <c r="R29" s="258"/>
      <c r="S29" s="258"/>
      <c r="T29" s="258"/>
      <c r="U29" s="258"/>
      <c r="V29" s="258"/>
      <c r="W29" s="258"/>
      <c r="X29" s="258"/>
      <c r="Y29" s="258"/>
      <c r="Z29" s="246"/>
      <c r="AA29" s="246"/>
      <c r="AB29" s="246"/>
      <c r="AC29" s="246"/>
      <c r="AD29" s="246"/>
      <c r="AE29" s="246"/>
      <c r="AF29" s="246"/>
      <c r="AG29" s="246"/>
      <c r="AH29" s="246"/>
      <c r="AI29" s="246"/>
      <c r="AJ29" s="246"/>
      <c r="AK29" s="246"/>
      <c r="AL29" s="246"/>
      <c r="AM29" s="246"/>
      <c r="AN29" s="246"/>
      <c r="AO29" s="246"/>
      <c r="AP29" s="247"/>
      <c r="AQ29" s="247"/>
      <c r="AR29" s="247"/>
    </row>
    <row r="30" spans="2:44" ht="29.1" customHeight="1">
      <c r="B30" s="246"/>
      <c r="C30" s="258"/>
      <c r="D30" s="258"/>
      <c r="E30" s="258"/>
      <c r="F30" s="258"/>
      <c r="G30" s="258"/>
      <c r="H30" s="258"/>
      <c r="I30" s="258"/>
      <c r="J30" s="258"/>
      <c r="K30" s="258"/>
      <c r="L30" s="258"/>
      <c r="M30" s="258"/>
      <c r="N30" s="258"/>
      <c r="O30" s="258"/>
      <c r="P30" s="258"/>
      <c r="Q30" s="39" t="s">
        <v>211</v>
      </c>
      <c r="R30" s="258"/>
      <c r="S30" s="258"/>
      <c r="T30" s="258"/>
      <c r="U30" s="258"/>
      <c r="V30" s="258"/>
      <c r="W30" s="258"/>
      <c r="X30" s="258"/>
      <c r="Y30" s="258"/>
      <c r="Z30" s="246"/>
      <c r="AA30" s="246"/>
      <c r="AB30" s="246"/>
      <c r="AC30" s="246"/>
      <c r="AD30" s="246"/>
      <c r="AE30" s="246"/>
      <c r="AF30" s="246"/>
      <c r="AG30" s="246"/>
      <c r="AH30" s="246"/>
      <c r="AI30" s="246"/>
      <c r="AJ30" s="246"/>
      <c r="AK30" s="246"/>
      <c r="AL30" s="246"/>
      <c r="AM30" s="246"/>
      <c r="AN30" s="246"/>
      <c r="AO30" s="246"/>
      <c r="AP30" s="247"/>
      <c r="AQ30" s="247"/>
      <c r="AR30" s="247"/>
    </row>
    <row r="31" spans="2:44" ht="12.75" customHeight="1">
      <c r="B31" s="246"/>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46"/>
      <c r="AA31" s="246"/>
      <c r="AB31" s="246"/>
      <c r="AC31" s="246"/>
      <c r="AD31" s="246"/>
      <c r="AE31" s="246"/>
      <c r="AF31" s="246"/>
      <c r="AG31" s="246"/>
      <c r="AH31" s="246"/>
      <c r="AI31" s="246"/>
      <c r="AJ31" s="246"/>
      <c r="AK31" s="246"/>
      <c r="AL31" s="246"/>
      <c r="AM31" s="246"/>
      <c r="AN31" s="246"/>
      <c r="AO31" s="246"/>
      <c r="AP31" s="247"/>
      <c r="AQ31" s="247"/>
      <c r="AR31" s="247"/>
    </row>
    <row r="32" spans="2:44" ht="39" customHeight="1">
      <c r="B32" s="246"/>
      <c r="C32" s="260"/>
      <c r="D32" s="260"/>
      <c r="E32" s="261"/>
      <c r="F32" s="262"/>
      <c r="G32" s="262"/>
      <c r="H32" s="262"/>
      <c r="I32" s="258"/>
      <c r="J32" s="258"/>
      <c r="K32" s="258"/>
      <c r="L32" s="258"/>
      <c r="M32" s="258"/>
      <c r="N32" s="258"/>
      <c r="O32" s="258"/>
      <c r="P32" s="258"/>
      <c r="Q32" s="258"/>
      <c r="R32" s="258"/>
      <c r="S32" s="258"/>
      <c r="T32" s="258"/>
      <c r="U32" s="258"/>
      <c r="V32" s="258"/>
      <c r="W32" s="258"/>
      <c r="X32" s="258"/>
      <c r="Y32" s="258"/>
      <c r="Z32" s="263"/>
      <c r="AA32" s="246"/>
      <c r="AB32" s="246"/>
      <c r="AC32" s="246"/>
      <c r="AD32" s="246"/>
      <c r="AE32" s="246"/>
      <c r="AF32" s="246"/>
      <c r="AG32" s="246"/>
      <c r="AH32" s="246"/>
      <c r="AI32" s="246"/>
      <c r="AJ32" s="246"/>
      <c r="AK32" s="246"/>
      <c r="AL32" s="246"/>
      <c r="AM32" s="246"/>
      <c r="AN32" s="246"/>
      <c r="AO32" s="246"/>
      <c r="AP32" s="247"/>
      <c r="AQ32" s="247"/>
      <c r="AR32" s="247"/>
    </row>
    <row r="33" spans="2:44" ht="17.100000000000001" customHeight="1">
      <c r="B33" s="246"/>
      <c r="C33" s="264"/>
      <c r="D33" s="264"/>
      <c r="E33" s="264"/>
      <c r="F33" s="264"/>
      <c r="G33" s="264"/>
      <c r="H33" s="264"/>
      <c r="I33" s="265"/>
      <c r="J33" s="265"/>
      <c r="K33" s="265"/>
      <c r="L33" s="265"/>
      <c r="M33" s="265"/>
      <c r="N33" s="265"/>
      <c r="O33" s="265"/>
      <c r="P33" s="265"/>
      <c r="Q33" s="265"/>
      <c r="R33" s="265"/>
      <c r="S33" s="265"/>
      <c r="T33" s="265"/>
      <c r="U33" s="265"/>
      <c r="V33" s="266"/>
      <c r="W33" s="265"/>
      <c r="X33" s="265"/>
      <c r="Y33" s="265"/>
      <c r="Z33" s="265"/>
      <c r="AA33" s="246"/>
      <c r="AB33" s="246"/>
      <c r="AC33" s="246"/>
      <c r="AD33" s="246"/>
      <c r="AE33" s="246"/>
      <c r="AF33" s="246"/>
      <c r="AG33" s="246"/>
      <c r="AH33" s="246"/>
      <c r="AI33" s="246"/>
      <c r="AJ33" s="246"/>
      <c r="AK33" s="246"/>
      <c r="AL33" s="246"/>
      <c r="AM33" s="246"/>
      <c r="AN33" s="246"/>
      <c r="AO33" s="246"/>
      <c r="AP33" s="247"/>
      <c r="AQ33" s="247"/>
      <c r="AR33" s="247"/>
    </row>
    <row r="34" spans="2:44" ht="27.95" customHeight="1">
      <c r="B34" s="246"/>
      <c r="C34" s="267"/>
      <c r="D34" s="268"/>
      <c r="E34" s="269"/>
      <c r="F34" s="264"/>
      <c r="G34" s="264"/>
      <c r="H34" s="264"/>
      <c r="I34" s="265"/>
      <c r="J34" s="265"/>
      <c r="K34" s="265"/>
      <c r="L34" s="265"/>
      <c r="M34" s="270"/>
      <c r="N34" s="271"/>
      <c r="O34" s="271"/>
      <c r="P34" s="265"/>
      <c r="Q34" s="265"/>
      <c r="R34" s="265"/>
      <c r="S34" s="265"/>
      <c r="T34" s="265"/>
      <c r="U34" s="265"/>
      <c r="V34" s="266"/>
      <c r="W34" s="265"/>
      <c r="X34" s="265"/>
      <c r="Y34" s="265"/>
      <c r="Z34" s="265"/>
      <c r="AA34" s="246"/>
      <c r="AB34" s="246"/>
      <c r="AC34" s="246"/>
      <c r="AD34" s="246"/>
      <c r="AE34" s="246"/>
      <c r="AF34" s="246"/>
      <c r="AG34" s="246"/>
      <c r="AH34" s="246"/>
      <c r="AI34" s="246"/>
      <c r="AJ34" s="246"/>
      <c r="AK34" s="246"/>
      <c r="AL34" s="246"/>
      <c r="AM34" s="246"/>
      <c r="AN34" s="246"/>
      <c r="AO34" s="246"/>
      <c r="AP34" s="247"/>
      <c r="AQ34" s="247"/>
      <c r="AR34" s="272">
        <v>0</v>
      </c>
    </row>
    <row r="35" spans="2:44" ht="33.950000000000003" customHeight="1">
      <c r="B35" s="246"/>
      <c r="C35" s="273"/>
      <c r="D35" s="274"/>
      <c r="E35" s="269"/>
      <c r="F35" s="264"/>
      <c r="G35" s="264"/>
      <c r="H35" s="264"/>
      <c r="I35" s="265"/>
      <c r="J35" s="265"/>
      <c r="K35" s="265"/>
      <c r="L35" s="265"/>
      <c r="M35" s="267"/>
      <c r="N35" s="267"/>
      <c r="O35" s="275"/>
      <c r="P35" s="267"/>
      <c r="Q35" s="265"/>
      <c r="R35" s="265"/>
      <c r="S35" s="265"/>
      <c r="T35" s="265"/>
      <c r="U35" s="265"/>
      <c r="V35" s="266"/>
      <c r="W35" s="265"/>
      <c r="X35" s="265"/>
      <c r="Y35" s="265"/>
      <c r="Z35" s="265"/>
      <c r="AA35" s="246"/>
      <c r="AB35" s="246"/>
      <c r="AC35" s="246"/>
      <c r="AD35" s="246"/>
      <c r="AE35" s="246"/>
      <c r="AF35" s="246"/>
      <c r="AG35" s="246"/>
      <c r="AH35" s="246"/>
      <c r="AI35" s="246"/>
      <c r="AJ35" s="246"/>
      <c r="AK35" s="246"/>
      <c r="AL35" s="246"/>
      <c r="AM35" s="246"/>
      <c r="AN35" s="246"/>
      <c r="AO35" s="246"/>
      <c r="AP35" s="247"/>
      <c r="AQ35" s="247"/>
      <c r="AR35" s="272">
        <v>1</v>
      </c>
    </row>
    <row r="36" spans="2:44" ht="33.75" customHeight="1">
      <c r="B36" s="246"/>
      <c r="C36" s="267"/>
      <c r="D36" s="268"/>
      <c r="E36" s="269"/>
      <c r="F36" s="264"/>
      <c r="G36" s="264"/>
      <c r="H36" s="264"/>
      <c r="I36" s="265"/>
      <c r="J36" s="265"/>
      <c r="K36" s="265"/>
      <c r="L36" s="265"/>
      <c r="M36" s="267"/>
      <c r="N36" s="267"/>
      <c r="O36" s="275"/>
      <c r="P36" s="267"/>
      <c r="Q36" s="265"/>
      <c r="R36" s="265"/>
      <c r="S36" s="265"/>
      <c r="T36" s="265"/>
      <c r="U36" s="265"/>
      <c r="V36" s="266"/>
      <c r="W36" s="265"/>
      <c r="X36" s="265"/>
      <c r="Y36" s="265"/>
      <c r="Z36" s="265"/>
      <c r="AA36" s="246"/>
      <c r="AB36" s="246"/>
      <c r="AC36" s="246"/>
      <c r="AD36" s="246"/>
      <c r="AE36" s="246"/>
      <c r="AF36" s="246"/>
      <c r="AG36" s="246"/>
      <c r="AH36" s="246"/>
      <c r="AI36" s="246"/>
      <c r="AJ36" s="246"/>
      <c r="AK36" s="246"/>
      <c r="AL36" s="246"/>
      <c r="AM36" s="246"/>
      <c r="AN36" s="246"/>
      <c r="AO36" s="246"/>
      <c r="AP36" s="247"/>
      <c r="AQ36" s="247"/>
      <c r="AR36" s="272">
        <v>2</v>
      </c>
    </row>
    <row r="37" spans="2:44" ht="33.75" customHeight="1">
      <c r="B37" s="246"/>
      <c r="C37" s="267"/>
      <c r="D37" s="268"/>
      <c r="E37" s="269"/>
      <c r="F37" s="264"/>
      <c r="G37" s="264"/>
      <c r="H37" s="264"/>
      <c r="I37" s="265"/>
      <c r="J37" s="265"/>
      <c r="K37" s="265"/>
      <c r="L37" s="265"/>
      <c r="M37" s="267"/>
      <c r="N37" s="267"/>
      <c r="O37" s="275"/>
      <c r="P37" s="267"/>
      <c r="Q37" s="265"/>
      <c r="R37" s="265"/>
      <c r="S37" s="265"/>
      <c r="T37" s="265"/>
      <c r="U37" s="265"/>
      <c r="V37" s="266"/>
      <c r="W37" s="265"/>
      <c r="X37" s="265"/>
      <c r="Y37" s="265"/>
      <c r="Z37" s="265"/>
      <c r="AA37" s="246"/>
      <c r="AB37" s="246"/>
      <c r="AC37" s="246"/>
      <c r="AD37" s="246"/>
      <c r="AE37" s="246"/>
      <c r="AF37" s="246"/>
      <c r="AG37" s="246"/>
      <c r="AH37" s="246"/>
      <c r="AI37" s="246"/>
      <c r="AJ37" s="246"/>
      <c r="AK37" s="246"/>
      <c r="AL37" s="246"/>
      <c r="AM37" s="246"/>
      <c r="AN37" s="246"/>
      <c r="AO37" s="246"/>
      <c r="AP37" s="247"/>
      <c r="AQ37" s="247"/>
      <c r="AR37" s="272">
        <v>3</v>
      </c>
    </row>
    <row r="38" spans="2:44" ht="33.75" customHeight="1">
      <c r="B38" s="246"/>
      <c r="C38" s="267"/>
      <c r="D38" s="268"/>
      <c r="E38" s="269"/>
      <c r="F38" s="264"/>
      <c r="G38" s="264"/>
      <c r="H38" s="264"/>
      <c r="I38" s="265"/>
      <c r="J38" s="265"/>
      <c r="K38" s="265"/>
      <c r="L38" s="265"/>
      <c r="M38" s="267"/>
      <c r="N38" s="267"/>
      <c r="O38" s="275"/>
      <c r="P38" s="267"/>
      <c r="Q38" s="265"/>
      <c r="R38" s="265"/>
      <c r="S38" s="265"/>
      <c r="T38" s="265"/>
      <c r="U38" s="265"/>
      <c r="V38" s="266"/>
      <c r="W38" s="265"/>
      <c r="X38" s="265"/>
      <c r="Y38" s="265"/>
      <c r="Z38" s="265"/>
      <c r="AA38" s="246"/>
      <c r="AB38" s="246"/>
      <c r="AC38" s="246"/>
      <c r="AD38" s="246"/>
      <c r="AE38" s="246"/>
      <c r="AF38" s="246"/>
      <c r="AG38" s="246"/>
      <c r="AH38" s="246"/>
      <c r="AI38" s="246"/>
      <c r="AJ38" s="246"/>
      <c r="AK38" s="246"/>
      <c r="AL38" s="246"/>
      <c r="AM38" s="246"/>
      <c r="AN38" s="246"/>
      <c r="AO38" s="246"/>
      <c r="AP38" s="247"/>
      <c r="AQ38" s="247"/>
      <c r="AR38" s="272">
        <v>4</v>
      </c>
    </row>
    <row r="39" spans="2:44" ht="33.75" customHeight="1">
      <c r="B39" s="246"/>
      <c r="C39" s="267"/>
      <c r="D39" s="268"/>
      <c r="E39" s="269"/>
      <c r="F39" s="264"/>
      <c r="G39" s="264"/>
      <c r="H39" s="264"/>
      <c r="I39" s="265"/>
      <c r="J39" s="265"/>
      <c r="K39" s="265"/>
      <c r="L39" s="265"/>
      <c r="M39" s="267"/>
      <c r="N39" s="267"/>
      <c r="O39" s="275"/>
      <c r="P39" s="267"/>
      <c r="Q39" s="265"/>
      <c r="R39" s="265"/>
      <c r="S39" s="265"/>
      <c r="T39" s="265"/>
      <c r="U39" s="265"/>
      <c r="V39" s="266"/>
      <c r="W39" s="265"/>
      <c r="X39" s="265"/>
      <c r="Y39" s="265"/>
      <c r="Z39" s="265"/>
      <c r="AA39" s="246"/>
      <c r="AB39" s="246"/>
      <c r="AC39" s="246"/>
      <c r="AD39" s="246"/>
      <c r="AE39" s="246"/>
      <c r="AF39" s="246"/>
      <c r="AG39" s="246"/>
      <c r="AH39" s="246"/>
      <c r="AI39" s="246"/>
      <c r="AJ39" s="246"/>
      <c r="AK39" s="246"/>
      <c r="AL39" s="246"/>
      <c r="AM39" s="246"/>
      <c r="AN39" s="246"/>
      <c r="AO39" s="246"/>
      <c r="AP39" s="247"/>
      <c r="AQ39" s="247"/>
      <c r="AR39" s="272">
        <v>5</v>
      </c>
    </row>
    <row r="40" spans="2:44" ht="33.75" customHeight="1">
      <c r="B40" s="246"/>
      <c r="C40" s="267"/>
      <c r="D40" s="268"/>
      <c r="E40" s="269"/>
      <c r="F40" s="264"/>
      <c r="G40" s="264"/>
      <c r="H40" s="264"/>
      <c r="I40" s="265"/>
      <c r="J40" s="265"/>
      <c r="K40" s="265"/>
      <c r="L40" s="265"/>
      <c r="M40" s="267"/>
      <c r="N40" s="267"/>
      <c r="O40" s="275"/>
      <c r="P40" s="267"/>
      <c r="Q40" s="265"/>
      <c r="R40" s="265"/>
      <c r="S40" s="265"/>
      <c r="T40" s="265"/>
      <c r="U40" s="265"/>
      <c r="V40" s="266"/>
      <c r="W40" s="265"/>
      <c r="X40" s="265"/>
      <c r="Y40" s="265"/>
      <c r="Z40" s="265"/>
      <c r="AA40" s="246"/>
      <c r="AB40" s="246"/>
      <c r="AC40" s="246"/>
      <c r="AD40" s="246"/>
      <c r="AE40" s="246"/>
      <c r="AF40" s="246"/>
      <c r="AG40" s="246"/>
      <c r="AH40" s="246"/>
      <c r="AI40" s="246"/>
      <c r="AJ40" s="246"/>
      <c r="AK40" s="246"/>
      <c r="AL40" s="246"/>
      <c r="AM40" s="246"/>
      <c r="AN40" s="246"/>
      <c r="AO40" s="246"/>
      <c r="AP40" s="247"/>
      <c r="AQ40" s="247"/>
      <c r="AR40" s="272">
        <v>6</v>
      </c>
    </row>
    <row r="41" spans="2:44" ht="33.75" customHeight="1">
      <c r="B41" s="246"/>
      <c r="C41" s="267"/>
      <c r="D41" s="268"/>
      <c r="E41" s="269"/>
      <c r="F41" s="264"/>
      <c r="G41" s="264"/>
      <c r="H41" s="264"/>
      <c r="I41" s="265"/>
      <c r="J41" s="265"/>
      <c r="K41" s="265"/>
      <c r="L41" s="265"/>
      <c r="M41" s="267"/>
      <c r="N41" s="267"/>
      <c r="O41" s="267"/>
      <c r="P41" s="267"/>
      <c r="Q41" s="265"/>
      <c r="R41" s="265"/>
      <c r="S41" s="265"/>
      <c r="T41" s="265"/>
      <c r="U41" s="265"/>
      <c r="V41" s="266"/>
      <c r="W41" s="265"/>
      <c r="X41" s="265"/>
      <c r="Y41" s="265"/>
      <c r="Z41" s="265"/>
      <c r="AA41" s="246"/>
      <c r="AB41" s="246"/>
      <c r="AC41" s="246"/>
      <c r="AD41" s="246"/>
      <c r="AE41" s="246"/>
      <c r="AF41" s="246"/>
      <c r="AG41" s="246"/>
      <c r="AH41" s="246"/>
      <c r="AI41" s="246"/>
      <c r="AJ41" s="246"/>
      <c r="AK41" s="246"/>
      <c r="AL41" s="246"/>
      <c r="AM41" s="246"/>
      <c r="AN41" s="246"/>
      <c r="AO41" s="246"/>
      <c r="AP41" s="247"/>
      <c r="AQ41" s="247"/>
      <c r="AR41" s="272">
        <v>7</v>
      </c>
    </row>
    <row r="42" spans="2:44" ht="33.75" customHeight="1">
      <c r="B42" s="246"/>
      <c r="C42" s="267"/>
      <c r="D42" s="268"/>
      <c r="E42" s="269"/>
      <c r="F42" s="264"/>
      <c r="G42" s="264"/>
      <c r="H42" s="264"/>
      <c r="I42" s="265"/>
      <c r="J42" s="265"/>
      <c r="K42" s="265"/>
      <c r="L42" s="265"/>
      <c r="M42" s="265"/>
      <c r="N42" s="265"/>
      <c r="O42" s="265"/>
      <c r="P42" s="265"/>
      <c r="Q42" s="265"/>
      <c r="R42" s="265"/>
      <c r="S42" s="265"/>
      <c r="T42" s="265"/>
      <c r="U42" s="265"/>
      <c r="V42" s="266"/>
      <c r="W42" s="265"/>
      <c r="X42" s="265"/>
      <c r="Y42" s="265"/>
      <c r="Z42" s="265"/>
      <c r="AA42" s="246"/>
      <c r="AB42" s="246"/>
      <c r="AC42" s="246"/>
      <c r="AD42" s="246"/>
      <c r="AE42" s="246"/>
      <c r="AF42" s="246"/>
      <c r="AG42" s="246"/>
      <c r="AH42" s="246"/>
      <c r="AI42" s="246"/>
      <c r="AJ42" s="246"/>
      <c r="AK42" s="246"/>
      <c r="AL42" s="246"/>
      <c r="AM42" s="246"/>
      <c r="AN42" s="246"/>
      <c r="AO42" s="246"/>
      <c r="AP42" s="247"/>
      <c r="AQ42" s="247"/>
      <c r="AR42" s="272">
        <v>8</v>
      </c>
    </row>
    <row r="43" spans="2:44" ht="33.75" customHeight="1">
      <c r="B43" s="246"/>
      <c r="C43" s="267"/>
      <c r="D43" s="268"/>
      <c r="E43" s="269"/>
      <c r="F43" s="264"/>
      <c r="G43" s="264"/>
      <c r="H43" s="264"/>
      <c r="I43" s="265"/>
      <c r="J43" s="265"/>
      <c r="K43" s="265"/>
      <c r="L43" s="265"/>
      <c r="M43" s="265"/>
      <c r="N43" s="265"/>
      <c r="O43" s="265"/>
      <c r="P43" s="265"/>
      <c r="Q43" s="265"/>
      <c r="R43" s="265"/>
      <c r="S43" s="265"/>
      <c r="T43" s="265"/>
      <c r="U43" s="265"/>
      <c r="V43" s="265"/>
      <c r="W43" s="265"/>
      <c r="X43" s="265"/>
      <c r="Y43" s="265"/>
      <c r="Z43" s="265"/>
      <c r="AA43" s="246"/>
      <c r="AB43" s="246"/>
      <c r="AC43" s="246"/>
      <c r="AD43" s="246"/>
      <c r="AE43" s="246"/>
      <c r="AF43" s="246"/>
      <c r="AG43" s="246"/>
      <c r="AH43" s="246"/>
      <c r="AI43" s="246"/>
      <c r="AJ43" s="246"/>
      <c r="AK43" s="246"/>
      <c r="AL43" s="246"/>
      <c r="AM43" s="246"/>
      <c r="AN43" s="246"/>
      <c r="AO43" s="246"/>
      <c r="AP43" s="247"/>
      <c r="AQ43" s="247"/>
      <c r="AR43" s="272">
        <v>9</v>
      </c>
    </row>
    <row r="44" spans="2:44" ht="64.5" customHeight="1">
      <c r="B44" s="246"/>
      <c r="C44" s="187"/>
      <c r="D44" s="187"/>
      <c r="E44" s="187"/>
      <c r="F44" s="187"/>
      <c r="G44" s="187"/>
      <c r="H44" s="187"/>
      <c r="I44" s="27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7"/>
      <c r="AQ44" s="247"/>
      <c r="AR44" s="247"/>
    </row>
    <row r="45" spans="2:44" ht="48" customHeight="1">
      <c r="B45" s="246"/>
      <c r="C45" s="398" t="s">
        <v>212</v>
      </c>
      <c r="D45" s="398"/>
      <c r="E45" s="399"/>
      <c r="F45" s="399"/>
      <c r="G45" s="399"/>
      <c r="H45" s="399"/>
      <c r="I45" s="265"/>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7"/>
      <c r="AQ45" s="247"/>
      <c r="AR45" s="247"/>
    </row>
    <row r="46" spans="2:44" ht="12.75" customHeight="1">
      <c r="B46" s="246"/>
      <c r="C46" s="265"/>
      <c r="D46" s="265"/>
      <c r="E46" s="265"/>
      <c r="F46" s="265"/>
      <c r="G46" s="265"/>
      <c r="H46" s="265"/>
      <c r="I46" s="265"/>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7"/>
      <c r="AQ46" s="247"/>
      <c r="AR46" s="247"/>
    </row>
    <row r="47" spans="2:44" ht="12.75" customHeight="1">
      <c r="B47" s="246"/>
      <c r="C47" s="277"/>
      <c r="D47" s="277"/>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7"/>
      <c r="AQ47" s="247"/>
      <c r="AR47" s="247"/>
    </row>
    <row r="48" spans="2:44" ht="12.75" hidden="1" customHeight="1">
      <c r="B48" s="246"/>
      <c r="C48" s="400"/>
      <c r="D48" s="400"/>
      <c r="E48" s="401"/>
      <c r="F48" s="401"/>
      <c r="G48" s="401"/>
      <c r="H48" s="401"/>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7"/>
      <c r="AQ48" s="247"/>
      <c r="AR48" s="247"/>
    </row>
    <row r="49" spans="2:44" ht="12.75" hidden="1" customHeight="1">
      <c r="B49" s="246"/>
      <c r="C49" s="400"/>
      <c r="D49" s="400"/>
      <c r="E49" s="401"/>
      <c r="F49" s="401"/>
      <c r="G49" s="401"/>
      <c r="H49" s="401"/>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7"/>
      <c r="AQ49" s="247"/>
      <c r="AR49" s="247"/>
    </row>
    <row r="50" spans="2:44" ht="12.75" hidden="1" customHeight="1">
      <c r="B50" s="246"/>
      <c r="C50" s="278"/>
      <c r="D50" s="278"/>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7"/>
      <c r="AQ50" s="247"/>
      <c r="AR50" s="247"/>
    </row>
    <row r="51" spans="2:44" ht="12.75" hidden="1" customHeight="1">
      <c r="B51" s="246"/>
      <c r="C51" s="278"/>
      <c r="D51" s="278"/>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7"/>
      <c r="AQ51" s="247"/>
      <c r="AR51" s="247"/>
    </row>
    <row r="52" spans="2:44" ht="12.75" hidden="1" customHeight="1">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7"/>
      <c r="AQ52" s="247"/>
      <c r="AR52" s="247"/>
    </row>
    <row r="53" spans="2:44" ht="12.75" hidden="1" customHeight="1">
      <c r="B53" s="246"/>
      <c r="C53" s="277"/>
      <c r="D53" s="277"/>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7"/>
      <c r="AQ53" s="247"/>
      <c r="AR53" s="247"/>
    </row>
    <row r="54" spans="2:44" ht="12.75" hidden="1" customHeight="1">
      <c r="B54" s="246"/>
      <c r="C54" s="278"/>
      <c r="D54" s="278"/>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7"/>
      <c r="AQ54" s="247"/>
      <c r="AR54" s="247"/>
    </row>
    <row r="55" spans="2:44" ht="12.75" hidden="1" customHeight="1">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7"/>
      <c r="AQ55" s="247"/>
      <c r="AR55" s="247"/>
    </row>
    <row r="56" spans="2:44" ht="12.75" hidden="1" customHeight="1">
      <c r="B56" s="246"/>
      <c r="C56" s="277"/>
      <c r="D56" s="277"/>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7"/>
      <c r="AQ56" s="247"/>
      <c r="AR56" s="247"/>
    </row>
    <row r="57" spans="2:44" ht="12.75" hidden="1" customHeight="1">
      <c r="B57" s="246"/>
      <c r="C57" s="278"/>
      <c r="D57" s="278"/>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7"/>
      <c r="AQ57" s="247"/>
      <c r="AR57" s="247"/>
    </row>
    <row r="58" spans="2:44" ht="12.75" hidden="1" customHeight="1">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7"/>
      <c r="AQ58" s="247"/>
      <c r="AR58" s="247"/>
    </row>
    <row r="59" spans="2:44" ht="12.75" hidden="1" customHeight="1">
      <c r="B59" s="246"/>
      <c r="C59" s="277"/>
      <c r="D59" s="277"/>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7"/>
      <c r="AQ59" s="247"/>
      <c r="AR59" s="247"/>
    </row>
    <row r="60" spans="2:44" ht="12.75" hidden="1" customHeight="1">
      <c r="B60" s="246"/>
      <c r="C60" s="278"/>
      <c r="D60" s="278"/>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7"/>
      <c r="AQ60" s="247"/>
      <c r="AR60" s="247"/>
    </row>
    <row r="61" spans="2:44" ht="12.75" hidden="1" customHeight="1">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7"/>
      <c r="AQ61" s="247"/>
      <c r="AR61" s="247"/>
    </row>
    <row r="62" spans="2:44" ht="12.75" hidden="1" customHeight="1">
      <c r="B62" s="246"/>
      <c r="C62" s="277"/>
      <c r="D62" s="277"/>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7"/>
      <c r="AQ62" s="247"/>
      <c r="AR62" s="247"/>
    </row>
    <row r="63" spans="2:44" ht="12.75" hidden="1" customHeight="1">
      <c r="B63" s="246"/>
      <c r="C63" s="278"/>
      <c r="D63" s="278"/>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7"/>
      <c r="AQ63" s="247"/>
      <c r="AR63" s="247"/>
    </row>
    <row r="64" spans="2:44" ht="12.75" hidden="1" customHeight="1">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7"/>
      <c r="AQ64" s="247"/>
      <c r="AR64" s="247"/>
    </row>
    <row r="65" spans="2:44" ht="12.75" hidden="1" customHeight="1">
      <c r="B65" s="246"/>
      <c r="C65" s="277"/>
      <c r="D65" s="277"/>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7"/>
      <c r="AQ65" s="247"/>
      <c r="AR65" s="247"/>
    </row>
    <row r="66" spans="2:44" ht="12.75" hidden="1" customHeight="1">
      <c r="B66" s="246"/>
      <c r="C66" s="278"/>
      <c r="D66" s="278"/>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7"/>
      <c r="AQ66" s="247"/>
      <c r="AR66" s="247"/>
    </row>
    <row r="67" spans="2:44" ht="12.75" hidden="1" customHeight="1">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7"/>
      <c r="AQ67" s="247"/>
      <c r="AR67" s="247"/>
    </row>
    <row r="68" spans="2:44" ht="12.75" hidden="1" customHeight="1">
      <c r="B68" s="246"/>
      <c r="C68" s="277"/>
      <c r="D68" s="277"/>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7"/>
      <c r="AQ68" s="247"/>
      <c r="AR68" s="247"/>
    </row>
    <row r="69" spans="2:44" ht="12.75" hidden="1" customHeight="1">
      <c r="B69" s="246"/>
      <c r="C69" s="278"/>
      <c r="D69" s="278"/>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7"/>
      <c r="AQ69" s="247"/>
      <c r="AR69" s="247"/>
    </row>
    <row r="70" spans="2:44" ht="12.75" hidden="1" customHeight="1">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7"/>
      <c r="AQ70" s="247"/>
      <c r="AR70" s="247"/>
    </row>
    <row r="71" spans="2:44" ht="12.75" hidden="1" customHeight="1">
      <c r="B71" s="246"/>
      <c r="C71" s="277"/>
      <c r="D71" s="277"/>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7"/>
      <c r="AQ71" s="247"/>
      <c r="AR71" s="247"/>
    </row>
    <row r="72" spans="2:44" ht="12.75" hidden="1" customHeight="1">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7"/>
      <c r="AQ72" s="247"/>
      <c r="AR72" s="247"/>
    </row>
    <row r="73" spans="2:44" ht="12.75" hidden="1" customHeight="1">
      <c r="B73" s="246"/>
      <c r="C73" s="277"/>
      <c r="D73" s="277"/>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7"/>
      <c r="AQ73" s="247"/>
      <c r="AR73" s="247"/>
    </row>
    <row r="74" spans="2:44" ht="12.75" hidden="1" customHeight="1">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7"/>
      <c r="AQ74" s="247"/>
      <c r="AR74" s="247"/>
    </row>
    <row r="75" spans="2:44" ht="12.75" hidden="1" customHeight="1">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7"/>
      <c r="AQ75" s="247"/>
      <c r="AR75" s="247"/>
    </row>
    <row r="76" spans="2:44" ht="12.75" hidden="1" customHeight="1">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7"/>
      <c r="AQ76" s="247"/>
      <c r="AR76" s="247"/>
    </row>
    <row r="77" spans="2:44" ht="12.75" hidden="1" customHeight="1">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7"/>
      <c r="AQ77" s="247"/>
      <c r="AR77" s="247"/>
    </row>
    <row r="78" spans="2:44" ht="12.75" hidden="1" customHeight="1">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7"/>
      <c r="AQ78" s="247"/>
      <c r="AR78" s="247"/>
    </row>
    <row r="79" spans="2:44" ht="12.75" hidden="1" customHeight="1">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7"/>
      <c r="AQ79" s="247"/>
      <c r="AR79" s="247"/>
    </row>
    <row r="80" spans="2:44" ht="12.75" hidden="1" customHeight="1">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7"/>
      <c r="AQ80" s="247"/>
      <c r="AR80" s="247"/>
    </row>
    <row r="81" spans="2:44" ht="12.75" hidden="1" customHeight="1">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7"/>
      <c r="AQ81" s="247"/>
      <c r="AR81" s="247"/>
    </row>
    <row r="82" spans="2:44" ht="12.75" hidden="1" customHeight="1">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7"/>
      <c r="AQ82" s="247"/>
      <c r="AR82" s="247"/>
    </row>
    <row r="83" spans="2:44" ht="12.75" hidden="1" customHeight="1">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7"/>
      <c r="AQ83" s="247"/>
      <c r="AR83" s="247"/>
    </row>
    <row r="84" spans="2:44" ht="12.75" hidden="1" customHeight="1">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7"/>
      <c r="AQ84" s="247"/>
      <c r="AR84" s="247"/>
    </row>
    <row r="85" spans="2:44" ht="12.75" hidden="1" customHeight="1">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7"/>
      <c r="AQ85" s="247"/>
      <c r="AR85" s="247"/>
    </row>
    <row r="86" spans="2:44" ht="12.75" hidden="1" customHeight="1">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7"/>
      <c r="AQ86" s="247"/>
      <c r="AR86" s="247"/>
    </row>
    <row r="87" spans="2:44" ht="12.75" hidden="1" customHeight="1">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7"/>
      <c r="AQ87" s="247"/>
      <c r="AR87" s="247"/>
    </row>
    <row r="88" spans="2:44" ht="12.75" hidden="1" customHeight="1">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7"/>
      <c r="AQ88" s="247"/>
      <c r="AR88" s="247"/>
    </row>
    <row r="89" spans="2:44" ht="12.75" hidden="1" customHeight="1">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7"/>
      <c r="AQ89" s="247"/>
      <c r="AR89" s="247"/>
    </row>
    <row r="90" spans="2:44" ht="12.75" hidden="1" customHeight="1">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7"/>
      <c r="AQ90" s="247"/>
      <c r="AR90" s="247"/>
    </row>
    <row r="91" spans="2:44" ht="12.75" hidden="1" customHeight="1">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7"/>
      <c r="AQ91" s="247"/>
      <c r="AR91" s="247"/>
    </row>
    <row r="92" spans="2:44" ht="12.75" hidden="1" customHeight="1">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7"/>
      <c r="AQ92" s="247"/>
      <c r="AR92" s="247"/>
    </row>
    <row r="93" spans="2:44" ht="12.75" hidden="1" customHeight="1">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7"/>
      <c r="AQ93" s="247"/>
      <c r="AR93" s="247"/>
    </row>
    <row r="94" spans="2:44" ht="12.75" hidden="1" customHeight="1">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7"/>
      <c r="AQ94" s="247"/>
      <c r="AR94" s="247"/>
    </row>
    <row r="95" spans="2:44" ht="12.75" hidden="1" customHeight="1">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7"/>
      <c r="AQ95" s="247"/>
      <c r="AR95" s="247"/>
    </row>
    <row r="96" spans="2:44" ht="12.75" hidden="1" customHeight="1">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7"/>
      <c r="AQ96" s="247"/>
      <c r="AR96" s="247"/>
    </row>
    <row r="97" spans="2:44" ht="12.75" hidden="1" customHeight="1">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7"/>
      <c r="AQ97" s="247"/>
      <c r="AR97" s="247"/>
    </row>
    <row r="98" spans="2:44" ht="12.75" hidden="1" customHeight="1">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7"/>
      <c r="AQ98" s="247"/>
      <c r="AR98" s="247"/>
    </row>
    <row r="99" spans="2:44" ht="12.75" hidden="1" customHeight="1">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7"/>
      <c r="AQ99" s="247"/>
      <c r="AR99" s="247"/>
    </row>
    <row r="100" spans="2:44" ht="12.75" hidden="1" customHeight="1">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7"/>
      <c r="AQ100" s="247"/>
      <c r="AR100" s="247"/>
    </row>
    <row r="101" spans="2:44" ht="12.75" hidden="1" customHeight="1">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7"/>
      <c r="AQ101" s="247"/>
      <c r="AR101" s="247"/>
    </row>
    <row r="102" spans="2:44" ht="12.75" hidden="1" customHeight="1">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7"/>
      <c r="AQ102" s="247"/>
      <c r="AR102" s="247"/>
    </row>
    <row r="103" spans="2:44" ht="12.75" hidden="1" customHeight="1">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7"/>
      <c r="AQ103" s="247"/>
      <c r="AR103" s="247"/>
    </row>
    <row r="104" spans="2:44" ht="12.75" hidden="1" customHeight="1">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7"/>
      <c r="AQ104" s="247"/>
      <c r="AR104" s="247"/>
    </row>
    <row r="105" spans="2:44" ht="12.75" hidden="1" customHeight="1">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7"/>
      <c r="AQ105" s="247"/>
      <c r="AR105" s="247"/>
    </row>
    <row r="106" spans="2:44" ht="12.75" hidden="1" customHeight="1">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7"/>
      <c r="AQ106" s="247"/>
      <c r="AR106" s="247"/>
    </row>
    <row r="107" spans="2:44" ht="12.75" hidden="1" customHeight="1">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7"/>
      <c r="AQ107" s="247"/>
      <c r="AR107" s="247"/>
    </row>
    <row r="108" spans="2:44" ht="12.75" hidden="1" customHeight="1">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7"/>
      <c r="AQ108" s="247"/>
      <c r="AR108" s="247"/>
    </row>
    <row r="109" spans="2:44" ht="12.75" hidden="1" customHeight="1">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7"/>
      <c r="AQ109" s="247"/>
      <c r="AR109" s="247"/>
    </row>
    <row r="110" spans="2:44" ht="12.75" hidden="1" customHeight="1">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row>
    <row r="111" spans="2:44" ht="12.75" hidden="1" customHeight="1">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row>
    <row r="112" spans="2:44" ht="12.75" hidden="1" customHeight="1">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row>
    <row r="113" spans="2:44" ht="12.75" hidden="1" customHeight="1">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row>
    <row r="114" spans="2:44" ht="12.75" hidden="1" customHeight="1">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row>
    <row r="115" spans="2:44" ht="12.75" hidden="1" customHeight="1">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row>
    <row r="116" spans="2:44" ht="12.75" hidden="1" customHeight="1">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row>
    <row r="117" spans="2:44" ht="12.75" hidden="1" customHeight="1">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row>
    <row r="118" spans="2:44" ht="12.75" hidden="1" customHeight="1">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row>
    <row r="119" spans="2:44" ht="12.75" hidden="1" customHeight="1">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row>
    <row r="120" spans="2:44" ht="12.75" hidden="1" customHeight="1">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row>
    <row r="121" spans="2:44" ht="12.75" hidden="1" customHeight="1">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row>
    <row r="122" spans="2:44" ht="12.75" hidden="1" customHeight="1">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row>
    <row r="123" spans="2:44" ht="12.75" hidden="1" customHeight="1">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row>
    <row r="124" spans="2:44" ht="12.75" hidden="1" customHeight="1">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row>
    <row r="125" spans="2:44" ht="12.75" hidden="1" customHeight="1">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row>
    <row r="126" spans="2:44" ht="12.75" hidden="1" customHeight="1">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row>
    <row r="127" spans="2:44" ht="12.75" hidden="1" customHeight="1">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row>
    <row r="128" spans="2:44" ht="12.75" hidden="1" customHeight="1">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row>
    <row r="129" spans="2:44" ht="12.75" hidden="1" customHeight="1">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row>
    <row r="130" spans="2:44" ht="12.75" hidden="1" customHeight="1">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row>
    <row r="131" spans="2:44" ht="12.75" hidden="1" customHeight="1">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row>
    <row r="132" spans="2:44" ht="12.75" hidden="1" customHeight="1">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row>
    <row r="133" spans="2:44" ht="12.75" hidden="1" customHeight="1">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row>
    <row r="134" spans="2:44" ht="12.75" hidden="1" customHeight="1">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row>
    <row r="135" spans="2:44" ht="12.75" hidden="1" customHeight="1">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row>
    <row r="136" spans="2:44" ht="12.75" hidden="1" customHeight="1">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row>
    <row r="137" spans="2:44" ht="12.75" hidden="1" customHeight="1">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row>
    <row r="138" spans="2:44" ht="12.75" hidden="1" customHeight="1">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row>
    <row r="139" spans="2:44" ht="12.75" hidden="1" customHeight="1">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row>
    <row r="140" spans="2:44" ht="12.75" hidden="1" customHeight="1">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row>
    <row r="141" spans="2:44" ht="12.75" hidden="1" customHeight="1">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row>
    <row r="142" spans="2:44" ht="12.75" hidden="1" customHeight="1">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row>
    <row r="143" spans="2:44" ht="12.75" hidden="1" customHeight="1">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row>
    <row r="144" spans="2:44" ht="12.75" hidden="1" customHeight="1">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row>
    <row r="145" spans="2:44" ht="12.75" hidden="1" customHeight="1">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row>
    <row r="146" spans="2:44" ht="12.75" hidden="1" customHeight="1">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row>
    <row r="147" spans="2:44" ht="12.75" hidden="1" customHeight="1">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row>
    <row r="148" spans="2:44" ht="12.75" hidden="1" customHeight="1">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row>
    <row r="149" spans="2:44" ht="12.75" hidden="1" customHeight="1">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row>
    <row r="150" spans="2:44" ht="12.75" hidden="1" customHeight="1">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row>
    <row r="151" spans="2:44" ht="12.75" hidden="1" customHeight="1">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row>
    <row r="152" spans="2:44" ht="12.75" hidden="1" customHeight="1">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row>
    <row r="153" spans="2:44" ht="12.75" hidden="1" customHeight="1">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row>
    <row r="154" spans="2:44" ht="12.75" hidden="1" customHeight="1">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row>
    <row r="155" spans="2:44" ht="12.75" hidden="1" customHeight="1">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row>
    <row r="156" spans="2:44" ht="12.75" hidden="1" customHeight="1">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row>
    <row r="157" spans="2:44" ht="12.75" hidden="1" customHeight="1">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row>
    <row r="158" spans="2:44" ht="12.75" hidden="1" customHeight="1">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row>
    <row r="159" spans="2:44" ht="12.75" hidden="1" customHeight="1">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row>
    <row r="160" spans="2:44" ht="12.75" hidden="1" customHeight="1">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row>
    <row r="161" spans="2:44" ht="12.75" hidden="1" customHeight="1">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row>
    <row r="162" spans="2:44" ht="12.75" hidden="1" customHeight="1">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row>
    <row r="163" spans="2:44" ht="12.75" hidden="1" customHeight="1">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row>
    <row r="164" spans="2:44" ht="12.75" hidden="1" customHeight="1">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row>
    <row r="165" spans="2:44" ht="12.75" hidden="1" customHeight="1">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row>
    <row r="166" spans="2:44" ht="12.75" hidden="1" customHeight="1">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row>
    <row r="167" spans="2:44" ht="12.75" hidden="1" customHeight="1">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row>
    <row r="168" spans="2:44" ht="12.75" hidden="1" customHeight="1">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row>
    <row r="169" spans="2:44" ht="12.75" hidden="1" customHeight="1">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row>
    <row r="170" spans="2:44" ht="12.75" hidden="1" customHeight="1">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row>
    <row r="171" spans="2:44" ht="12.75" hidden="1" customHeight="1">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row>
    <row r="172" spans="2:44" ht="12.75" hidden="1" customHeight="1">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row>
    <row r="173" spans="2:44" ht="12.75" hidden="1" customHeight="1">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row>
    <row r="174" spans="2:44" ht="12.75" hidden="1" customHeight="1">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row>
    <row r="175" spans="2:44" ht="12.75" hidden="1" customHeight="1">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row>
    <row r="176" spans="2:44" ht="12.75" hidden="1" customHeight="1">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row>
    <row r="177" spans="2:44" ht="12.75" hidden="1" customHeight="1">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row>
    <row r="178" spans="2:44" ht="12.75" hidden="1" customHeight="1">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row>
    <row r="179" spans="2:44" ht="12.75" hidden="1" customHeight="1">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row>
    <row r="180" spans="2:44" ht="12.75" hidden="1" customHeight="1">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row>
    <row r="181" spans="2:44" ht="12.75" hidden="1" customHeight="1">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row>
    <row r="182" spans="2:44" ht="12.75" hidden="1" customHeight="1">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row>
    <row r="183" spans="2:44" ht="12.75" hidden="1" customHeight="1">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row>
    <row r="184" spans="2:44" ht="12.75" hidden="1" customHeight="1">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row>
    <row r="185" spans="2:44" ht="12.75" hidden="1" customHeight="1">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row>
    <row r="186" spans="2:44" ht="12.75" hidden="1" customHeight="1">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row>
    <row r="187" spans="2:44" ht="12.75" hidden="1" customHeight="1">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row>
    <row r="188" spans="2:44" ht="12.75" hidden="1" customHeight="1">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row>
    <row r="189" spans="2:44" ht="12.75" hidden="1" customHeight="1">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row>
    <row r="190" spans="2:44" ht="12.75" hidden="1" customHeight="1">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row>
    <row r="191" spans="2:44" ht="12.75" hidden="1" customHeight="1">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row>
    <row r="192" spans="2:44" ht="12.75" hidden="1" customHeight="1">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row>
    <row r="193" spans="2:44" ht="12.75" hidden="1" customHeight="1">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row>
    <row r="194" spans="2:44" ht="12.75" hidden="1" customHeight="1">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row>
    <row r="195" spans="2:44" ht="12.75" hidden="1" customHeight="1">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row>
    <row r="196" spans="2:44" ht="12.75" hidden="1" customHeight="1">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row>
    <row r="197" spans="2:44" ht="12.75" hidden="1" customHeight="1">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row>
    <row r="198" spans="2:44" ht="12.75" hidden="1" customHeight="1">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row>
    <row r="199" spans="2:44" ht="12.75" hidden="1" customHeight="1">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row>
    <row r="200" spans="2:44" ht="12.75" hidden="1" customHeight="1">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row>
    <row r="201" spans="2:44" ht="12.75" hidden="1" customHeight="1">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row>
    <row r="202" spans="2:44" ht="12.75" hidden="1" customHeight="1">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row>
    <row r="203" spans="2:44" ht="12.75" hidden="1" customHeight="1">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row>
    <row r="204" spans="2:44" ht="12.75" hidden="1" customHeight="1">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row>
    <row r="205" spans="2:44" ht="12.75" hidden="1" customHeight="1">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row>
    <row r="206" spans="2:44" ht="12.75" hidden="1" customHeight="1">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row>
    <row r="207" spans="2:44" ht="12.75" hidden="1" customHeight="1">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row>
    <row r="208" spans="2:44" ht="12.75" hidden="1" customHeight="1">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row>
    <row r="209" spans="2:44" ht="12.75" hidden="1" customHeight="1">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row>
    <row r="210" spans="2:44" ht="12.75" hidden="1" customHeight="1">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row>
    <row r="211" spans="2:44" ht="12.75" hidden="1" customHeight="1">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row>
    <row r="212" spans="2:44" ht="12.75" hidden="1" customHeight="1">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row>
    <row r="213" spans="2:44" ht="12.75" hidden="1" customHeight="1">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row>
    <row r="214" spans="2:44" ht="12.75" hidden="1" customHeight="1">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row>
    <row r="215" spans="2:44" ht="12.75" hidden="1" customHeight="1">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row>
    <row r="216" spans="2:44" ht="12.75" hidden="1" customHeight="1">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row>
    <row r="217" spans="2:44" ht="12.75" hidden="1" customHeight="1">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row>
    <row r="218" spans="2:44" ht="12.75" hidden="1" customHeight="1">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row>
    <row r="219" spans="2:44" ht="12.75" hidden="1" customHeight="1">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row>
    <row r="220" spans="2:44" ht="12.75" hidden="1" customHeight="1">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row>
    <row r="221" spans="2:44" ht="12.75" hidden="1" customHeight="1">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row>
    <row r="222" spans="2:44" ht="12.75" hidden="1" customHeight="1">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row>
    <row r="223" spans="2:44" ht="12.75" hidden="1" customHeight="1">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row>
    <row r="224" spans="2:44" ht="12.75" hidden="1" customHeight="1">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row>
    <row r="225" spans="2:44" ht="12.75" hidden="1" customHeight="1">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row>
    <row r="226" spans="2:44" ht="12.75" hidden="1" customHeight="1">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row>
    <row r="227" spans="2:44" ht="12.75" hidden="1" customHeight="1">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row>
    <row r="228" spans="2:44" ht="12.75" hidden="1" customHeight="1">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row>
    <row r="229" spans="2:44" ht="12.75" hidden="1" customHeight="1">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row>
    <row r="230" spans="2:44" ht="12.75" hidden="1" customHeight="1">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row>
    <row r="231" spans="2:44" ht="12.75" hidden="1" customHeight="1">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row>
    <row r="232" spans="2:44" ht="12.75" hidden="1" customHeight="1">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row>
    <row r="233" spans="2:44" ht="12.75" hidden="1" customHeight="1">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row>
    <row r="234" spans="2:44" ht="12.75" hidden="1" customHeight="1">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row>
    <row r="235" spans="2:44" ht="12.75" hidden="1" customHeight="1">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row>
    <row r="236" spans="2:44" ht="12.75" hidden="1" customHeight="1">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row>
    <row r="237" spans="2:44" ht="12.75" hidden="1" customHeight="1">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row>
    <row r="238" spans="2:44" ht="12.75" hidden="1" customHeight="1">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row>
    <row r="239" spans="2:44" ht="12.75" hidden="1" customHeight="1">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row>
    <row r="240" spans="2:44" ht="12.75" hidden="1" customHeight="1">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row>
    <row r="241" spans="2:44" ht="12.75" hidden="1" customHeight="1">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row>
    <row r="242" spans="2:44" ht="12.75" hidden="1" customHeight="1">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row>
    <row r="243" spans="2:44" ht="12.75" hidden="1" customHeight="1">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row>
    <row r="244" spans="2:44" ht="12.75" hidden="1" customHeight="1">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row>
    <row r="245" spans="2:44" ht="12.75" hidden="1" customHeight="1">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row>
    <row r="246" spans="2:44" ht="12.75" hidden="1" customHeight="1">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row>
    <row r="247" spans="2:44" ht="12.75" hidden="1" customHeight="1">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row>
    <row r="248" spans="2:44" ht="12.75" hidden="1" customHeight="1">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row>
    <row r="249" spans="2:44" ht="12.75" hidden="1" customHeight="1">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row>
    <row r="250" spans="2:44" ht="12.75" hidden="1" customHeight="1">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row>
    <row r="251" spans="2:44" ht="12.75" hidden="1" customHeight="1">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row>
    <row r="252" spans="2:44" ht="12.75" hidden="1" customHeight="1">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row>
    <row r="253" spans="2:44" ht="12.75" hidden="1" customHeight="1">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row>
    <row r="254" spans="2:44" ht="12.75" hidden="1" customHeight="1">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row>
    <row r="255" spans="2:44" ht="12.75" hidden="1" customHeight="1">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row>
    <row r="256" spans="2:44" ht="12.75" hidden="1" customHeight="1">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row>
    <row r="257" spans="2:44" ht="12.75" hidden="1" customHeight="1">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row>
    <row r="258" spans="2:44" ht="12.75" hidden="1" customHeight="1">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row>
    <row r="259" spans="2:44" ht="12.75" hidden="1" customHeight="1">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row>
    <row r="260" spans="2:44" ht="12.75" hidden="1" customHeight="1">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row>
    <row r="261" spans="2:44" ht="12.75" hidden="1" customHeight="1">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row>
    <row r="262" spans="2:44" ht="12.75" hidden="1" customHeight="1">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row>
    <row r="263" spans="2:44" ht="12.75" hidden="1" customHeight="1">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row>
    <row r="264" spans="2:44" ht="12.75" hidden="1" customHeight="1">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row>
    <row r="265" spans="2:44" ht="12.75" hidden="1" customHeight="1">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row>
    <row r="266" spans="2:44" ht="12.75" hidden="1" customHeight="1">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row>
    <row r="267" spans="2:44" ht="12.75" hidden="1" customHeight="1">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row>
    <row r="268" spans="2:44" ht="12.75" hidden="1" customHeight="1">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row>
    <row r="269" spans="2:44" ht="12.75" hidden="1" customHeight="1">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row>
    <row r="270" spans="2:44" ht="12.75" hidden="1" customHeight="1">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row>
    <row r="271" spans="2:44" ht="12.75" hidden="1" customHeight="1">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row>
    <row r="272" spans="2:44" ht="12.75" hidden="1" customHeight="1">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row>
    <row r="273" spans="2:44" ht="12.75" hidden="1" customHeight="1">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row>
    <row r="274" spans="2:44" ht="12.75" hidden="1" customHeight="1">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row>
    <row r="275" spans="2:44" ht="12.75" hidden="1" customHeight="1">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row>
    <row r="276" spans="2:44" ht="12.75" hidden="1" customHeight="1">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row>
    <row r="277" spans="2:44" ht="12.75" hidden="1" customHeight="1">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row>
    <row r="278" spans="2:44" ht="12.75" hidden="1" customHeight="1">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row>
    <row r="279" spans="2:44" ht="12.75" hidden="1" customHeight="1">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row>
    <row r="280" spans="2:44" ht="12.75" hidden="1" customHeight="1">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row>
    <row r="281" spans="2:44" ht="12.75" hidden="1" customHeight="1">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row>
    <row r="282" spans="2:44" ht="12.75" hidden="1" customHeight="1">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row>
    <row r="283" spans="2:44" ht="12.75" hidden="1" customHeight="1">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row>
    <row r="284" spans="2:44" ht="12.75" hidden="1" customHeight="1">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row>
    <row r="285" spans="2:44" ht="12.75" hidden="1" customHeight="1">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row>
    <row r="286" spans="2:44" ht="12.75" hidden="1" customHeight="1">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row>
    <row r="287" spans="2:44" ht="12.75" hidden="1" customHeight="1">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row>
    <row r="288" spans="2:44" ht="12.75" hidden="1" customHeight="1">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row>
    <row r="289" spans="2:44" ht="12.75" hidden="1" customHeight="1">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row>
    <row r="290" spans="2:44" ht="12.75" hidden="1" customHeight="1">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row>
    <row r="291" spans="2:44" ht="12.75" hidden="1" customHeight="1">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47"/>
      <c r="AK291" s="247"/>
      <c r="AL291" s="247"/>
      <c r="AM291" s="247"/>
      <c r="AN291" s="247"/>
      <c r="AO291" s="247"/>
      <c r="AP291" s="247"/>
      <c r="AQ291" s="247"/>
      <c r="AR291" s="247"/>
    </row>
    <row r="292" spans="2:44" ht="12.75" hidden="1" customHeight="1">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row>
    <row r="293" spans="2:44" ht="12.75" hidden="1" customHeight="1">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c r="AG293" s="247"/>
      <c r="AH293" s="247"/>
      <c r="AI293" s="247"/>
      <c r="AJ293" s="247"/>
      <c r="AK293" s="247"/>
      <c r="AL293" s="247"/>
      <c r="AM293" s="247"/>
      <c r="AN293" s="247"/>
      <c r="AO293" s="247"/>
      <c r="AP293" s="247"/>
      <c r="AQ293" s="247"/>
      <c r="AR293" s="247"/>
    </row>
    <row r="294" spans="2:44" ht="12.75" hidden="1" customHeight="1">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247"/>
      <c r="AL294" s="247"/>
      <c r="AM294" s="247"/>
      <c r="AN294" s="247"/>
      <c r="AO294" s="247"/>
      <c r="AP294" s="247"/>
      <c r="AQ294" s="247"/>
      <c r="AR294" s="247"/>
    </row>
    <row r="295" spans="2:44" ht="12.75" hidden="1" customHeight="1">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7"/>
      <c r="AM295" s="247"/>
      <c r="AN295" s="247"/>
      <c r="AO295" s="247"/>
      <c r="AP295" s="247"/>
      <c r="AQ295" s="247"/>
      <c r="AR295" s="247"/>
    </row>
    <row r="296" spans="2:44" ht="12.75" hidden="1" customHeight="1">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c r="AI296" s="247"/>
      <c r="AJ296" s="247"/>
      <c r="AK296" s="247"/>
      <c r="AL296" s="247"/>
      <c r="AM296" s="247"/>
      <c r="AN296" s="247"/>
      <c r="AO296" s="247"/>
      <c r="AP296" s="247"/>
      <c r="AQ296" s="247"/>
      <c r="AR296" s="247"/>
    </row>
    <row r="297" spans="2:44" ht="12.75" hidden="1" customHeight="1">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row>
    <row r="298" spans="2:44" ht="12.75" hidden="1" customHeight="1">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c r="AA298" s="247"/>
      <c r="AB298" s="247"/>
      <c r="AC298" s="247"/>
      <c r="AD298" s="247"/>
      <c r="AE298" s="247"/>
      <c r="AF298" s="247"/>
      <c r="AG298" s="247"/>
      <c r="AH298" s="247"/>
      <c r="AI298" s="247"/>
      <c r="AJ298" s="247"/>
      <c r="AK298" s="247"/>
      <c r="AL298" s="247"/>
      <c r="AM298" s="247"/>
      <c r="AN298" s="247"/>
      <c r="AO298" s="247"/>
      <c r="AP298" s="247"/>
      <c r="AQ298" s="247"/>
      <c r="AR298" s="247"/>
    </row>
    <row r="299" spans="2:44" ht="12.75" hidden="1" customHeight="1">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c r="AL299" s="247"/>
      <c r="AM299" s="247"/>
      <c r="AN299" s="247"/>
      <c r="AO299" s="247"/>
      <c r="AP299" s="247"/>
      <c r="AQ299" s="247"/>
      <c r="AR299" s="247"/>
    </row>
    <row r="300" spans="2:44" ht="12.75" hidden="1" customHeight="1">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247"/>
      <c r="AL300" s="247"/>
      <c r="AM300" s="247"/>
      <c r="AN300" s="247"/>
      <c r="AO300" s="247"/>
      <c r="AP300" s="247"/>
      <c r="AQ300" s="247"/>
      <c r="AR300" s="247"/>
    </row>
    <row r="301" spans="2:44" ht="12.75" hidden="1" customHeight="1">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247"/>
      <c r="AL301" s="247"/>
      <c r="AM301" s="247"/>
      <c r="AN301" s="247"/>
      <c r="AO301" s="247"/>
      <c r="AP301" s="247"/>
      <c r="AQ301" s="247"/>
      <c r="AR301" s="247"/>
    </row>
    <row r="302" spans="2:44" ht="12.75" hidden="1" customHeight="1">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row>
    <row r="303" spans="2:44" ht="12.75" hidden="1" customHeight="1">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row>
    <row r="304" spans="2:44" ht="12.75" hidden="1" customHeight="1">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247"/>
      <c r="AJ304" s="247"/>
      <c r="AK304" s="247"/>
      <c r="AL304" s="247"/>
      <c r="AM304" s="247"/>
      <c r="AN304" s="247"/>
      <c r="AO304" s="247"/>
      <c r="AP304" s="247"/>
      <c r="AQ304" s="247"/>
      <c r="AR304" s="247"/>
    </row>
    <row r="305" spans="2:44" ht="12.75" hidden="1" customHeight="1">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247"/>
      <c r="AL305" s="247"/>
      <c r="AM305" s="247"/>
      <c r="AN305" s="247"/>
      <c r="AO305" s="247"/>
      <c r="AP305" s="247"/>
      <c r="AQ305" s="247"/>
      <c r="AR305" s="247"/>
    </row>
    <row r="306" spans="2:44" ht="12.75" hidden="1" customHeight="1">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row>
    <row r="307" spans="2:44" ht="12.75" hidden="1" customHeight="1">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47"/>
      <c r="AI307" s="247"/>
      <c r="AJ307" s="247"/>
      <c r="AK307" s="247"/>
      <c r="AL307" s="247"/>
      <c r="AM307" s="247"/>
      <c r="AN307" s="247"/>
      <c r="AO307" s="247"/>
      <c r="AP307" s="247"/>
      <c r="AQ307" s="247"/>
      <c r="AR307" s="247"/>
    </row>
    <row r="308" spans="2:44" ht="12.75" hidden="1" customHeight="1">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c r="AM308" s="247"/>
      <c r="AN308" s="247"/>
      <c r="AO308" s="247"/>
      <c r="AP308" s="247"/>
      <c r="AQ308" s="247"/>
      <c r="AR308" s="247"/>
    </row>
    <row r="309" spans="2:44" ht="12.75" hidden="1" customHeight="1">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row>
    <row r="310" spans="2:44" ht="12.75" hidden="1" customHeight="1">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row>
    <row r="311" spans="2:44" ht="12.75" hidden="1" customHeight="1">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7"/>
      <c r="AN311" s="247"/>
      <c r="AO311" s="247"/>
      <c r="AP311" s="247"/>
      <c r="AQ311" s="247"/>
      <c r="AR311" s="247"/>
    </row>
    <row r="312" spans="2:44" ht="12.75" hidden="1" customHeight="1">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c r="AL312" s="247"/>
      <c r="AM312" s="247"/>
      <c r="AN312" s="247"/>
      <c r="AO312" s="247"/>
      <c r="AP312" s="247"/>
      <c r="AQ312" s="247"/>
      <c r="AR312" s="247"/>
    </row>
    <row r="313" spans="2:44" ht="12.75" hidden="1" customHeight="1">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47"/>
      <c r="AK313" s="247"/>
      <c r="AL313" s="247"/>
      <c r="AM313" s="247"/>
      <c r="AN313" s="247"/>
      <c r="AO313" s="247"/>
      <c r="AP313" s="247"/>
      <c r="AQ313" s="247"/>
      <c r="AR313" s="247"/>
    </row>
    <row r="314" spans="2:44" ht="12.75" hidden="1" customHeight="1">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c r="AG314" s="247"/>
      <c r="AH314" s="247"/>
      <c r="AI314" s="247"/>
      <c r="AJ314" s="247"/>
      <c r="AK314" s="247"/>
      <c r="AL314" s="247"/>
      <c r="AM314" s="247"/>
      <c r="AN314" s="247"/>
      <c r="AO314" s="247"/>
      <c r="AP314" s="247"/>
      <c r="AQ314" s="247"/>
      <c r="AR314" s="247"/>
    </row>
    <row r="315" spans="2:44" ht="12.75" hidden="1" customHeight="1">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7"/>
      <c r="AL315" s="247"/>
      <c r="AM315" s="247"/>
      <c r="AN315" s="247"/>
      <c r="AO315" s="247"/>
      <c r="AP315" s="247"/>
      <c r="AQ315" s="247"/>
      <c r="AR315" s="247"/>
    </row>
    <row r="316" spans="2:44" ht="12.75" hidden="1" customHeight="1">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247"/>
      <c r="AJ316" s="247"/>
      <c r="AK316" s="247"/>
      <c r="AL316" s="247"/>
      <c r="AM316" s="247"/>
      <c r="AN316" s="247"/>
      <c r="AO316" s="247"/>
      <c r="AP316" s="247"/>
      <c r="AQ316" s="247"/>
      <c r="AR316" s="247"/>
    </row>
    <row r="317" spans="2:44" ht="12.75" hidden="1" customHeight="1">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7"/>
      <c r="AJ317" s="247"/>
      <c r="AK317" s="247"/>
      <c r="AL317" s="247"/>
      <c r="AM317" s="247"/>
      <c r="AN317" s="247"/>
      <c r="AO317" s="247"/>
      <c r="AP317" s="247"/>
      <c r="AQ317" s="247"/>
      <c r="AR317" s="247"/>
    </row>
    <row r="318" spans="2:44" ht="12.75" hidden="1" customHeight="1">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247"/>
      <c r="AK318" s="247"/>
      <c r="AL318" s="247"/>
      <c r="AM318" s="247"/>
      <c r="AN318" s="247"/>
      <c r="AO318" s="247"/>
      <c r="AP318" s="247"/>
      <c r="AQ318" s="247"/>
      <c r="AR318" s="247"/>
    </row>
    <row r="319" spans="2:44" ht="12.75" hidden="1" customHeight="1">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c r="AN319" s="247"/>
      <c r="AO319" s="247"/>
      <c r="AP319" s="247"/>
      <c r="AQ319" s="247"/>
      <c r="AR319" s="247"/>
    </row>
    <row r="320" spans="2:44" ht="12.75" hidden="1" customHeight="1">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row>
    <row r="321" spans="2:44" ht="12.75" hidden="1" customHeight="1">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row>
    <row r="322" spans="2:44" ht="12.75" hidden="1" customHeight="1">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row>
    <row r="323" spans="2:44" ht="12.75" hidden="1" customHeight="1">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row>
    <row r="324" spans="2:44" ht="12.75" hidden="1" customHeight="1">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row>
    <row r="325" spans="2:44" ht="12.75" hidden="1" customHeight="1">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row>
    <row r="326" spans="2:44" ht="12.75" hidden="1" customHeight="1">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row>
    <row r="327" spans="2:44" ht="12.75" hidden="1" customHeight="1">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c r="AN327" s="247"/>
      <c r="AO327" s="247"/>
      <c r="AP327" s="247"/>
      <c r="AQ327" s="247"/>
      <c r="AR327" s="247"/>
    </row>
    <row r="328" spans="2:44" ht="12.75" hidden="1" customHeight="1">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c r="AL328" s="247"/>
      <c r="AM328" s="247"/>
      <c r="AN328" s="247"/>
      <c r="AO328" s="247"/>
      <c r="AP328" s="247"/>
      <c r="AQ328" s="247"/>
      <c r="AR328" s="247"/>
    </row>
    <row r="329" spans="2:44" ht="12.75" hidden="1" customHeight="1">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7"/>
      <c r="AP329" s="247"/>
      <c r="AQ329" s="247"/>
      <c r="AR329" s="247"/>
    </row>
    <row r="330" spans="2:44" ht="12.75" hidden="1" customHeight="1">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247"/>
      <c r="AJ330" s="247"/>
      <c r="AK330" s="247"/>
      <c r="AL330" s="247"/>
      <c r="AM330" s="247"/>
      <c r="AN330" s="247"/>
      <c r="AO330" s="247"/>
      <c r="AP330" s="247"/>
      <c r="AQ330" s="247"/>
      <c r="AR330" s="247"/>
    </row>
    <row r="331" spans="2:44" ht="12.75" hidden="1" customHeight="1">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row>
    <row r="332" spans="2:44" ht="12.75" hidden="1" customHeight="1">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c r="AL332" s="247"/>
      <c r="AM332" s="247"/>
      <c r="AN332" s="247"/>
      <c r="AO332" s="247"/>
      <c r="AP332" s="247"/>
      <c r="AQ332" s="247"/>
      <c r="AR332" s="247"/>
    </row>
    <row r="333" spans="2:44" ht="12.75" hidden="1" customHeight="1">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row>
    <row r="334" spans="2:44" ht="12.75" hidden="1" customHeight="1">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row>
    <row r="335" spans="2:44" ht="12.75" hidden="1" customHeight="1">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row>
    <row r="336" spans="2:44" ht="12.75" hidden="1" customHeight="1">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row>
    <row r="337" spans="2:44" ht="12.75" hidden="1" customHeight="1">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row>
    <row r="338" spans="2:44" ht="12.75" hidden="1" customHeight="1">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row>
    <row r="339" spans="2:44" ht="12.75" hidden="1" customHeight="1">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row>
    <row r="340" spans="2:44" ht="12.75" hidden="1" customHeight="1">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row>
    <row r="341" spans="2:44" ht="12.75" hidden="1" customHeight="1">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row>
    <row r="342" spans="2:44" ht="12.75" hidden="1" customHeight="1">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row>
    <row r="343" spans="2:44" ht="12.75" hidden="1" customHeight="1">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row>
    <row r="344" spans="2:44" ht="12.75" hidden="1" customHeight="1">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row>
    <row r="345" spans="2:44" ht="12.75" hidden="1" customHeight="1">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row>
    <row r="346" spans="2:44" ht="12.75" hidden="1" customHeight="1">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row>
    <row r="347" spans="2:44" ht="12.75" hidden="1" customHeight="1">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row>
    <row r="348" spans="2:44" ht="12.75" hidden="1" customHeight="1">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row>
    <row r="349" spans="2:44" ht="12.75" hidden="1" customHeight="1">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row>
    <row r="350" spans="2:44" ht="12.75" hidden="1" customHeight="1">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row>
    <row r="351" spans="2:44" ht="12.75" hidden="1" customHeight="1">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row>
    <row r="352" spans="2:44" ht="12.75" hidden="1" customHeight="1">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row>
    <row r="353" spans="2:44" ht="12.75" hidden="1" customHeight="1">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c r="AA353" s="247"/>
      <c r="AB353" s="247"/>
      <c r="AC353" s="247"/>
      <c r="AD353" s="247"/>
      <c r="AE353" s="247"/>
      <c r="AF353" s="247"/>
      <c r="AG353" s="247"/>
      <c r="AH353" s="247"/>
      <c r="AI353" s="247"/>
      <c r="AJ353" s="247"/>
      <c r="AK353" s="247"/>
      <c r="AL353" s="247"/>
      <c r="AM353" s="247"/>
      <c r="AN353" s="247"/>
      <c r="AO353" s="247"/>
      <c r="AP353" s="247"/>
      <c r="AQ353" s="247"/>
      <c r="AR353" s="247"/>
    </row>
    <row r="354" spans="2:44" ht="12.75" hidden="1" customHeight="1">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row>
    <row r="355" spans="2:44" ht="12.75" hidden="1" customHeight="1">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7"/>
      <c r="AB355" s="247"/>
      <c r="AC355" s="247"/>
      <c r="AD355" s="247"/>
      <c r="AE355" s="247"/>
      <c r="AF355" s="247"/>
      <c r="AG355" s="247"/>
      <c r="AH355" s="247"/>
      <c r="AI355" s="247"/>
      <c r="AJ355" s="247"/>
      <c r="AK355" s="247"/>
      <c r="AL355" s="247"/>
      <c r="AM355" s="247"/>
      <c r="AN355" s="247"/>
      <c r="AO355" s="247"/>
      <c r="AP355" s="247"/>
      <c r="AQ355" s="247"/>
      <c r="AR355" s="247"/>
    </row>
    <row r="356" spans="2:44" ht="12.75" hidden="1" customHeight="1">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c r="AA356" s="247"/>
      <c r="AB356" s="247"/>
      <c r="AC356" s="247"/>
      <c r="AD356" s="247"/>
      <c r="AE356" s="247"/>
      <c r="AF356" s="247"/>
      <c r="AG356" s="247"/>
      <c r="AH356" s="247"/>
      <c r="AI356" s="247"/>
      <c r="AJ356" s="247"/>
      <c r="AK356" s="247"/>
      <c r="AL356" s="247"/>
      <c r="AM356" s="247"/>
      <c r="AN356" s="247"/>
      <c r="AO356" s="247"/>
      <c r="AP356" s="247"/>
      <c r="AQ356" s="247"/>
      <c r="AR356" s="247"/>
    </row>
    <row r="357" spans="2:44" ht="12.75" hidden="1" customHeight="1">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47"/>
      <c r="AK357" s="247"/>
      <c r="AL357" s="247"/>
      <c r="AM357" s="247"/>
      <c r="AN357" s="247"/>
      <c r="AO357" s="247"/>
      <c r="AP357" s="247"/>
      <c r="AQ357" s="247"/>
      <c r="AR357" s="247"/>
    </row>
    <row r="358" spans="2:44" ht="12.75" hidden="1" customHeight="1">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row>
    <row r="359" spans="2:44" ht="12.75" hidden="1" customHeight="1">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row>
    <row r="360" spans="2:44" ht="12.75" hidden="1" customHeight="1">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row>
    <row r="361" spans="2:44" ht="12.75" hidden="1" customHeight="1">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row>
    <row r="362" spans="2:44" ht="12.75" hidden="1" customHeight="1">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row>
    <row r="363" spans="2:44" ht="12.75" hidden="1" customHeight="1">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row>
    <row r="364" spans="2:44" ht="12.75" hidden="1" customHeight="1">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row>
    <row r="365" spans="2:44" ht="12.75" hidden="1" customHeight="1">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247"/>
      <c r="AP365" s="247"/>
      <c r="AQ365" s="247"/>
      <c r="AR365" s="247"/>
    </row>
    <row r="366" spans="2:44" ht="12.75" hidden="1" customHeight="1">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47"/>
      <c r="AO366" s="247"/>
      <c r="AP366" s="247"/>
      <c r="AQ366" s="247"/>
      <c r="AR366" s="247"/>
    </row>
    <row r="367" spans="2:44" ht="12.75" hidden="1" customHeight="1">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row>
    <row r="368" spans="2:44" ht="12.75" hidden="1" customHeight="1">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row>
    <row r="369" spans="2:44" ht="12.75" hidden="1" customHeight="1">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row>
    <row r="370" spans="2:44" ht="12.75" hidden="1" customHeight="1">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row>
    <row r="371" spans="2:44" ht="12.75" hidden="1" customHeight="1">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c r="AN371" s="247"/>
      <c r="AO371" s="247"/>
      <c r="AP371" s="247"/>
      <c r="AQ371" s="247"/>
      <c r="AR371" s="247"/>
    </row>
    <row r="372" spans="2:44" ht="12.75" hidden="1" customHeight="1">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247"/>
      <c r="AP372" s="247"/>
      <c r="AQ372" s="247"/>
      <c r="AR372" s="247"/>
    </row>
    <row r="373" spans="2:44" ht="12.75" hidden="1" customHeight="1">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247"/>
      <c r="AP373" s="247"/>
      <c r="AQ373" s="247"/>
      <c r="AR373" s="247"/>
    </row>
    <row r="374" spans="2:44" ht="12.75" hidden="1" customHeight="1">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row>
    <row r="375" spans="2:44" ht="12.75" hidden="1" customHeight="1">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c r="AN375" s="247"/>
      <c r="AO375" s="247"/>
      <c r="AP375" s="247"/>
      <c r="AQ375" s="247"/>
      <c r="AR375" s="247"/>
    </row>
    <row r="376" spans="2:44" ht="12.75" hidden="1" customHeight="1">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247"/>
      <c r="AP376" s="247"/>
      <c r="AQ376" s="247"/>
      <c r="AR376" s="247"/>
    </row>
    <row r="377" spans="2:44" ht="12.75" hidden="1" customHeight="1">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row>
    <row r="378" spans="2:44" ht="12.75" hidden="1" customHeight="1">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c r="AA378" s="247"/>
      <c r="AB378" s="247"/>
      <c r="AC378" s="247"/>
      <c r="AD378" s="247"/>
      <c r="AE378" s="247"/>
      <c r="AF378" s="247"/>
      <c r="AG378" s="247"/>
      <c r="AH378" s="247"/>
      <c r="AI378" s="247"/>
      <c r="AJ378" s="247"/>
      <c r="AK378" s="247"/>
      <c r="AL378" s="247"/>
      <c r="AM378" s="247"/>
      <c r="AN378" s="247"/>
      <c r="AO378" s="247"/>
      <c r="AP378" s="247"/>
      <c r="AQ378" s="247"/>
      <c r="AR378" s="247"/>
    </row>
    <row r="379" spans="2:44" ht="12.75" hidden="1" customHeight="1">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c r="AA379" s="247"/>
      <c r="AB379" s="247"/>
      <c r="AC379" s="247"/>
      <c r="AD379" s="247"/>
      <c r="AE379" s="247"/>
      <c r="AF379" s="247"/>
      <c r="AG379" s="247"/>
      <c r="AH379" s="247"/>
      <c r="AI379" s="247"/>
      <c r="AJ379" s="247"/>
      <c r="AK379" s="247"/>
      <c r="AL379" s="247"/>
      <c r="AM379" s="247"/>
      <c r="AN379" s="247"/>
      <c r="AO379" s="247"/>
      <c r="AP379" s="247"/>
      <c r="AQ379" s="247"/>
      <c r="AR379" s="247"/>
    </row>
    <row r="380" spans="2:44" ht="12.75" hidden="1" customHeight="1">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247"/>
      <c r="AJ380" s="247"/>
      <c r="AK380" s="247"/>
      <c r="AL380" s="247"/>
      <c r="AM380" s="247"/>
      <c r="AN380" s="247"/>
      <c r="AO380" s="247"/>
      <c r="AP380" s="247"/>
      <c r="AQ380" s="247"/>
      <c r="AR380" s="247"/>
    </row>
    <row r="381" spans="2:44" ht="12.75" hidden="1" customHeight="1">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47"/>
      <c r="AO381" s="247"/>
      <c r="AP381" s="247"/>
      <c r="AQ381" s="247"/>
      <c r="AR381" s="247"/>
    </row>
    <row r="382" spans="2:44" ht="12.75" hidden="1" customHeight="1">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47"/>
      <c r="AO382" s="247"/>
      <c r="AP382" s="247"/>
      <c r="AQ382" s="247"/>
      <c r="AR382" s="247"/>
    </row>
    <row r="383" spans="2:44" ht="12.75" hidden="1" customHeight="1">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47"/>
      <c r="AO383" s="247"/>
      <c r="AP383" s="247"/>
      <c r="AQ383" s="247"/>
      <c r="AR383" s="247"/>
    </row>
    <row r="384" spans="2:44" ht="12.75" hidden="1" customHeight="1">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c r="AA384" s="247"/>
      <c r="AB384" s="247"/>
      <c r="AC384" s="247"/>
      <c r="AD384" s="247"/>
      <c r="AE384" s="247"/>
      <c r="AF384" s="247"/>
      <c r="AG384" s="247"/>
      <c r="AH384" s="247"/>
      <c r="AI384" s="247"/>
      <c r="AJ384" s="247"/>
      <c r="AK384" s="247"/>
      <c r="AL384" s="247"/>
      <c r="AM384" s="247"/>
      <c r="AN384" s="247"/>
      <c r="AO384" s="247"/>
      <c r="AP384" s="247"/>
      <c r="AQ384" s="247"/>
      <c r="AR384" s="247"/>
    </row>
    <row r="385" spans="2:44" ht="12.75" hidden="1" customHeight="1">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c r="AA385" s="247"/>
      <c r="AB385" s="247"/>
      <c r="AC385" s="247"/>
      <c r="AD385" s="247"/>
      <c r="AE385" s="247"/>
      <c r="AF385" s="247"/>
      <c r="AG385" s="247"/>
      <c r="AH385" s="247"/>
      <c r="AI385" s="247"/>
      <c r="AJ385" s="247"/>
      <c r="AK385" s="247"/>
      <c r="AL385" s="247"/>
      <c r="AM385" s="247"/>
      <c r="AN385" s="247"/>
      <c r="AO385" s="247"/>
      <c r="AP385" s="247"/>
      <c r="AQ385" s="247"/>
      <c r="AR385" s="247"/>
    </row>
    <row r="386" spans="2:44" ht="12.75" hidden="1" customHeight="1">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c r="AA386" s="247"/>
      <c r="AB386" s="247"/>
      <c r="AC386" s="247"/>
      <c r="AD386" s="247"/>
      <c r="AE386" s="247"/>
      <c r="AF386" s="247"/>
      <c r="AG386" s="247"/>
      <c r="AH386" s="247"/>
      <c r="AI386" s="247"/>
      <c r="AJ386" s="247"/>
      <c r="AK386" s="247"/>
      <c r="AL386" s="247"/>
      <c r="AM386" s="247"/>
      <c r="AN386" s="247"/>
      <c r="AO386" s="247"/>
      <c r="AP386" s="247"/>
      <c r="AQ386" s="247"/>
      <c r="AR386" s="247"/>
    </row>
    <row r="387" spans="2:44" ht="12.75" hidden="1" customHeight="1">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row>
    <row r="388" spans="2:44" ht="12.75" hidden="1" customHeight="1">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row>
    <row r="389" spans="2:44" ht="12.75" hidden="1" customHeight="1">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c r="AB389" s="247"/>
      <c r="AC389" s="247"/>
      <c r="AD389" s="247"/>
      <c r="AE389" s="247"/>
      <c r="AF389" s="247"/>
      <c r="AG389" s="247"/>
      <c r="AH389" s="247"/>
      <c r="AI389" s="247"/>
      <c r="AJ389" s="247"/>
      <c r="AK389" s="247"/>
      <c r="AL389" s="247"/>
      <c r="AM389" s="247"/>
      <c r="AN389" s="247"/>
      <c r="AO389" s="247"/>
      <c r="AP389" s="247"/>
      <c r="AQ389" s="247"/>
      <c r="AR389" s="247"/>
    </row>
    <row r="390" spans="2:44" ht="12.75" hidden="1" customHeight="1">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row>
    <row r="391" spans="2:44" ht="12.75" hidden="1" customHeight="1">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c r="AA391" s="247"/>
      <c r="AB391" s="247"/>
      <c r="AC391" s="247"/>
      <c r="AD391" s="247"/>
      <c r="AE391" s="247"/>
      <c r="AF391" s="247"/>
      <c r="AG391" s="247"/>
      <c r="AH391" s="247"/>
      <c r="AI391" s="247"/>
      <c r="AJ391" s="247"/>
      <c r="AK391" s="247"/>
      <c r="AL391" s="247"/>
      <c r="AM391" s="247"/>
      <c r="AN391" s="247"/>
      <c r="AO391" s="247"/>
      <c r="AP391" s="247"/>
      <c r="AQ391" s="247"/>
      <c r="AR391" s="247"/>
    </row>
    <row r="392" spans="2:44" ht="12.75" hidden="1" customHeight="1">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247"/>
      <c r="AJ392" s="247"/>
      <c r="AK392" s="247"/>
      <c r="AL392" s="247"/>
      <c r="AM392" s="247"/>
      <c r="AN392" s="247"/>
      <c r="AO392" s="247"/>
      <c r="AP392" s="247"/>
      <c r="AQ392" s="247"/>
      <c r="AR392" s="247"/>
    </row>
    <row r="393" spans="2:44" ht="12.75" hidden="1" customHeight="1">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247"/>
      <c r="AJ393" s="247"/>
      <c r="AK393" s="247"/>
      <c r="AL393" s="247"/>
      <c r="AM393" s="247"/>
      <c r="AN393" s="247"/>
      <c r="AO393" s="247"/>
      <c r="AP393" s="247"/>
      <c r="AQ393" s="247"/>
      <c r="AR393" s="247"/>
    </row>
    <row r="394" spans="2:44" ht="12.75" hidden="1" customHeight="1">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247"/>
      <c r="AL394" s="247"/>
      <c r="AM394" s="247"/>
      <c r="AN394" s="247"/>
      <c r="AO394" s="247"/>
      <c r="AP394" s="247"/>
      <c r="AQ394" s="247"/>
      <c r="AR394" s="247"/>
    </row>
    <row r="395" spans="2:44" ht="12.75" hidden="1" customHeight="1">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247"/>
      <c r="AJ395" s="247"/>
      <c r="AK395" s="247"/>
      <c r="AL395" s="247"/>
      <c r="AM395" s="247"/>
      <c r="AN395" s="247"/>
      <c r="AO395" s="247"/>
      <c r="AP395" s="247"/>
      <c r="AQ395" s="247"/>
      <c r="AR395" s="247"/>
    </row>
    <row r="396" spans="2:44" ht="12.75" hidden="1" customHeight="1">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c r="AA396" s="247"/>
      <c r="AB396" s="247"/>
      <c r="AC396" s="247"/>
      <c r="AD396" s="247"/>
      <c r="AE396" s="247"/>
      <c r="AF396" s="247"/>
      <c r="AG396" s="247"/>
      <c r="AH396" s="247"/>
      <c r="AI396" s="247"/>
      <c r="AJ396" s="247"/>
      <c r="AK396" s="247"/>
      <c r="AL396" s="247"/>
      <c r="AM396" s="247"/>
      <c r="AN396" s="247"/>
      <c r="AO396" s="247"/>
      <c r="AP396" s="247"/>
      <c r="AQ396" s="247"/>
      <c r="AR396" s="247"/>
    </row>
    <row r="397" spans="2:44" ht="12.75" hidden="1" customHeight="1">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c r="AA397" s="247"/>
      <c r="AB397" s="247"/>
      <c r="AC397" s="247"/>
      <c r="AD397" s="247"/>
      <c r="AE397" s="247"/>
      <c r="AF397" s="247"/>
      <c r="AG397" s="247"/>
      <c r="AH397" s="247"/>
      <c r="AI397" s="247"/>
      <c r="AJ397" s="247"/>
      <c r="AK397" s="247"/>
      <c r="AL397" s="247"/>
      <c r="AM397" s="247"/>
      <c r="AN397" s="247"/>
      <c r="AO397" s="247"/>
      <c r="AP397" s="247"/>
      <c r="AQ397" s="247"/>
      <c r="AR397" s="247"/>
    </row>
    <row r="398" spans="2:44" ht="12.75" hidden="1" customHeight="1">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247"/>
      <c r="AJ398" s="247"/>
      <c r="AK398" s="247"/>
      <c r="AL398" s="247"/>
      <c r="AM398" s="247"/>
      <c r="AN398" s="247"/>
      <c r="AO398" s="247"/>
      <c r="AP398" s="247"/>
      <c r="AQ398" s="247"/>
      <c r="AR398" s="247"/>
    </row>
    <row r="399" spans="2:44" ht="12.75" hidden="1" customHeight="1">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247"/>
      <c r="AL399" s="247"/>
      <c r="AM399" s="247"/>
      <c r="AN399" s="247"/>
      <c r="AO399" s="247"/>
      <c r="AP399" s="247"/>
      <c r="AQ399" s="247"/>
      <c r="AR399" s="247"/>
    </row>
    <row r="400" spans="2:44" ht="12.75" hidden="1" customHeight="1">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247"/>
      <c r="AL400" s="247"/>
      <c r="AM400" s="247"/>
      <c r="AN400" s="247"/>
      <c r="AO400" s="247"/>
      <c r="AP400" s="247"/>
      <c r="AQ400" s="247"/>
      <c r="AR400" s="247"/>
    </row>
    <row r="401" spans="2:44" ht="12.75" hidden="1" customHeight="1">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47"/>
      <c r="AO401" s="247"/>
      <c r="AP401" s="247"/>
      <c r="AQ401" s="247"/>
      <c r="AR401" s="247"/>
    </row>
    <row r="402" spans="2:44" ht="12.75" hidden="1" customHeight="1">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47"/>
      <c r="AO402" s="247"/>
      <c r="AP402" s="247"/>
      <c r="AQ402" s="247"/>
      <c r="AR402" s="247"/>
    </row>
    <row r="403" spans="2:44" ht="12.75" hidden="1" customHeight="1">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47"/>
      <c r="AK403" s="247"/>
      <c r="AL403" s="247"/>
      <c r="AM403" s="247"/>
      <c r="AN403" s="247"/>
      <c r="AO403" s="247"/>
      <c r="AP403" s="247"/>
      <c r="AQ403" s="247"/>
      <c r="AR403" s="247"/>
    </row>
    <row r="404" spans="2:44" ht="12.75" hidden="1" customHeight="1">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247"/>
      <c r="AJ404" s="247"/>
      <c r="AK404" s="247"/>
      <c r="AL404" s="247"/>
      <c r="AM404" s="247"/>
      <c r="AN404" s="247"/>
      <c r="AO404" s="247"/>
      <c r="AP404" s="247"/>
      <c r="AQ404" s="247"/>
      <c r="AR404" s="247"/>
    </row>
    <row r="405" spans="2:44" ht="12.75" hidden="1" customHeight="1">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247"/>
      <c r="AJ405" s="247"/>
      <c r="AK405" s="247"/>
      <c r="AL405" s="247"/>
      <c r="AM405" s="247"/>
      <c r="AN405" s="247"/>
      <c r="AO405" s="247"/>
      <c r="AP405" s="247"/>
      <c r="AQ405" s="247"/>
      <c r="AR405" s="247"/>
    </row>
    <row r="406" spans="2:44" ht="12.75" hidden="1" customHeight="1">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247"/>
      <c r="AJ406" s="247"/>
      <c r="AK406" s="247"/>
      <c r="AL406" s="247"/>
      <c r="AM406" s="247"/>
      <c r="AN406" s="247"/>
      <c r="AO406" s="247"/>
      <c r="AP406" s="247"/>
      <c r="AQ406" s="247"/>
      <c r="AR406" s="247"/>
    </row>
    <row r="407" spans="2:44" ht="12.75" hidden="1" customHeight="1">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247"/>
      <c r="AL407" s="247"/>
      <c r="AM407" s="247"/>
      <c r="AN407" s="247"/>
      <c r="AO407" s="247"/>
      <c r="AP407" s="247"/>
      <c r="AQ407" s="247"/>
      <c r="AR407" s="247"/>
    </row>
    <row r="408" spans="2:44" ht="12.75" hidden="1" customHeight="1">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247"/>
      <c r="AJ408" s="247"/>
      <c r="AK408" s="247"/>
      <c r="AL408" s="247"/>
      <c r="AM408" s="247"/>
      <c r="AN408" s="247"/>
      <c r="AO408" s="247"/>
      <c r="AP408" s="247"/>
      <c r="AQ408" s="247"/>
      <c r="AR408" s="247"/>
    </row>
    <row r="409" spans="2:44" ht="12.75" hidden="1" customHeight="1">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47"/>
      <c r="AK409" s="247"/>
      <c r="AL409" s="247"/>
      <c r="AM409" s="247"/>
      <c r="AN409" s="247"/>
      <c r="AO409" s="247"/>
      <c r="AP409" s="247"/>
      <c r="AQ409" s="247"/>
      <c r="AR409" s="247"/>
    </row>
    <row r="410" spans="2:44" ht="12.75" hidden="1" customHeight="1">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7"/>
      <c r="AL410" s="247"/>
      <c r="AM410" s="247"/>
      <c r="AN410" s="247"/>
      <c r="AO410" s="247"/>
      <c r="AP410" s="247"/>
      <c r="AQ410" s="247"/>
      <c r="AR410" s="247"/>
    </row>
    <row r="411" spans="2:44" ht="12.75" hidden="1" customHeight="1">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row>
    <row r="412" spans="2:44" ht="12.75" hidden="1" customHeight="1">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row>
    <row r="413" spans="2:44" ht="12.75" hidden="1" customHeight="1">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row>
    <row r="414" spans="2:44" ht="12.75" hidden="1" customHeight="1">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row>
    <row r="415" spans="2:44" ht="12.75" hidden="1" customHeight="1">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row>
    <row r="416" spans="2:44" ht="12.75" hidden="1" customHeight="1">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247"/>
      <c r="AJ416" s="247"/>
      <c r="AK416" s="247"/>
      <c r="AL416" s="247"/>
      <c r="AM416" s="247"/>
      <c r="AN416" s="247"/>
      <c r="AO416" s="247"/>
      <c r="AP416" s="247"/>
      <c r="AQ416" s="247"/>
      <c r="AR416" s="247"/>
    </row>
    <row r="417" spans="2:44" ht="12.75" hidden="1" customHeight="1">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c r="AA417" s="247"/>
      <c r="AB417" s="247"/>
      <c r="AC417" s="247"/>
      <c r="AD417" s="247"/>
      <c r="AE417" s="247"/>
      <c r="AF417" s="247"/>
      <c r="AG417" s="247"/>
      <c r="AH417" s="247"/>
      <c r="AI417" s="247"/>
      <c r="AJ417" s="247"/>
      <c r="AK417" s="247"/>
      <c r="AL417" s="247"/>
      <c r="AM417" s="247"/>
      <c r="AN417" s="247"/>
      <c r="AO417" s="247"/>
      <c r="AP417" s="247"/>
      <c r="AQ417" s="247"/>
      <c r="AR417" s="247"/>
    </row>
    <row r="418" spans="2:44" ht="12.75" hidden="1" customHeight="1">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7"/>
      <c r="AL418" s="247"/>
      <c r="AM418" s="247"/>
      <c r="AN418" s="247"/>
      <c r="AO418" s="247"/>
      <c r="AP418" s="247"/>
      <c r="AQ418" s="247"/>
      <c r="AR418" s="247"/>
    </row>
    <row r="419" spans="2:44" ht="12.75" hidden="1" customHeight="1">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7"/>
      <c r="AN419" s="247"/>
      <c r="AO419" s="247"/>
      <c r="AP419" s="247"/>
      <c r="AQ419" s="247"/>
      <c r="AR419" s="247"/>
    </row>
    <row r="420" spans="2:44" ht="12.75" hidden="1" customHeight="1">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247"/>
      <c r="AJ420" s="247"/>
      <c r="AK420" s="247"/>
      <c r="AL420" s="247"/>
      <c r="AM420" s="247"/>
      <c r="AN420" s="247"/>
      <c r="AO420" s="247"/>
      <c r="AP420" s="247"/>
      <c r="AQ420" s="247"/>
      <c r="AR420" s="247"/>
    </row>
    <row r="421" spans="2:44" ht="12.75" hidden="1" customHeight="1">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c r="AN421" s="247"/>
      <c r="AO421" s="247"/>
      <c r="AP421" s="247"/>
      <c r="AQ421" s="247"/>
      <c r="AR421" s="247"/>
    </row>
    <row r="422" spans="2:44" ht="12.75" hidden="1" customHeight="1">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47"/>
      <c r="AO422" s="247"/>
      <c r="AP422" s="247"/>
      <c r="AQ422" s="247"/>
      <c r="AR422" s="247"/>
    </row>
    <row r="423" spans="2:44" ht="12.75" hidden="1" customHeight="1">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47"/>
      <c r="AO423" s="247"/>
      <c r="AP423" s="247"/>
      <c r="AQ423" s="247"/>
      <c r="AR423" s="247"/>
    </row>
    <row r="424" spans="2:44" ht="12.75" hidden="1" customHeight="1">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47"/>
      <c r="AK424" s="247"/>
      <c r="AL424" s="247"/>
      <c r="AM424" s="247"/>
      <c r="AN424" s="247"/>
      <c r="AO424" s="247"/>
      <c r="AP424" s="247"/>
      <c r="AQ424" s="247"/>
      <c r="AR424" s="247"/>
    </row>
    <row r="425" spans="2:44" ht="12.75" hidden="1" customHeight="1">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247"/>
      <c r="AJ425" s="247"/>
      <c r="AK425" s="247"/>
      <c r="AL425" s="247"/>
      <c r="AM425" s="247"/>
      <c r="AN425" s="247"/>
      <c r="AO425" s="247"/>
      <c r="AP425" s="247"/>
      <c r="AQ425" s="247"/>
      <c r="AR425" s="247"/>
    </row>
    <row r="426" spans="2:44" ht="12.75" hidden="1" customHeight="1">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247"/>
      <c r="AJ426" s="247"/>
      <c r="AK426" s="247"/>
      <c r="AL426" s="247"/>
      <c r="AM426" s="247"/>
      <c r="AN426" s="247"/>
      <c r="AO426" s="247"/>
      <c r="AP426" s="247"/>
      <c r="AQ426" s="247"/>
      <c r="AR426" s="247"/>
    </row>
    <row r="427" spans="2:44" ht="12.75" hidden="1" customHeight="1">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247"/>
      <c r="AJ427" s="247"/>
      <c r="AK427" s="247"/>
      <c r="AL427" s="247"/>
      <c r="AM427" s="247"/>
      <c r="AN427" s="247"/>
      <c r="AO427" s="247"/>
      <c r="AP427" s="247"/>
      <c r="AQ427" s="247"/>
      <c r="AR427" s="247"/>
    </row>
    <row r="428" spans="2:44" ht="12.75" hidden="1" customHeight="1">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row>
    <row r="429" spans="2:44" ht="12.75" hidden="1" customHeight="1">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row>
    <row r="430" spans="2:44" ht="12.75" hidden="1" customHeight="1">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row>
    <row r="431" spans="2:44" ht="12.75" hidden="1" customHeight="1">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247"/>
      <c r="AJ431" s="247"/>
      <c r="AK431" s="247"/>
      <c r="AL431" s="247"/>
      <c r="AM431" s="247"/>
      <c r="AN431" s="247"/>
      <c r="AO431" s="247"/>
      <c r="AP431" s="247"/>
      <c r="AQ431" s="247"/>
      <c r="AR431" s="247"/>
    </row>
    <row r="432" spans="2:44" ht="12.75" hidden="1" customHeight="1">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247"/>
      <c r="AL432" s="247"/>
      <c r="AM432" s="247"/>
      <c r="AN432" s="247"/>
      <c r="AO432" s="247"/>
      <c r="AP432" s="247"/>
      <c r="AQ432" s="247"/>
      <c r="AR432" s="247"/>
    </row>
    <row r="433" spans="2:44" ht="12.75" hidden="1" customHeight="1">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247"/>
      <c r="AL433" s="247"/>
      <c r="AM433" s="247"/>
      <c r="AN433" s="247"/>
      <c r="AO433" s="247"/>
      <c r="AP433" s="247"/>
      <c r="AQ433" s="247"/>
      <c r="AR433" s="247"/>
    </row>
    <row r="434" spans="2:44" ht="12.75" hidden="1" customHeight="1">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c r="AB434" s="247"/>
      <c r="AC434" s="247"/>
      <c r="AD434" s="247"/>
      <c r="AE434" s="247"/>
      <c r="AF434" s="247"/>
      <c r="AG434" s="247"/>
      <c r="AH434" s="247"/>
      <c r="AI434" s="247"/>
      <c r="AJ434" s="247"/>
      <c r="AK434" s="247"/>
      <c r="AL434" s="247"/>
      <c r="AM434" s="247"/>
      <c r="AN434" s="247"/>
      <c r="AO434" s="247"/>
      <c r="AP434" s="247"/>
      <c r="AQ434" s="247"/>
      <c r="AR434" s="247"/>
    </row>
    <row r="435" spans="2:44" ht="12.75" hidden="1" customHeight="1">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c r="AB435" s="247"/>
      <c r="AC435" s="247"/>
      <c r="AD435" s="247"/>
      <c r="AE435" s="247"/>
      <c r="AF435" s="247"/>
      <c r="AG435" s="247"/>
      <c r="AH435" s="247"/>
      <c r="AI435" s="247"/>
      <c r="AJ435" s="247"/>
      <c r="AK435" s="247"/>
      <c r="AL435" s="247"/>
      <c r="AM435" s="247"/>
      <c r="AN435" s="247"/>
      <c r="AO435" s="247"/>
      <c r="AP435" s="247"/>
      <c r="AQ435" s="247"/>
      <c r="AR435" s="247"/>
    </row>
    <row r="436" spans="2:44" ht="12.75" hidden="1" customHeight="1">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row>
    <row r="437" spans="2:44" ht="12.75" hidden="1" customHeight="1">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row>
    <row r="438" spans="2:44" ht="12.75" hidden="1" customHeight="1">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247"/>
      <c r="AL438" s="247"/>
      <c r="AM438" s="247"/>
      <c r="AN438" s="247"/>
      <c r="AO438" s="247"/>
      <c r="AP438" s="247"/>
      <c r="AQ438" s="247"/>
      <c r="AR438" s="247"/>
    </row>
    <row r="439" spans="2:44" ht="12.75" hidden="1" customHeight="1">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7"/>
      <c r="AK439" s="247"/>
      <c r="AL439" s="247"/>
      <c r="AM439" s="247"/>
      <c r="AN439" s="247"/>
      <c r="AO439" s="247"/>
      <c r="AP439" s="247"/>
      <c r="AQ439" s="247"/>
      <c r="AR439" s="247"/>
    </row>
    <row r="440" spans="2:44" ht="12.75" hidden="1" customHeight="1">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c r="AA440" s="247"/>
      <c r="AB440" s="247"/>
      <c r="AC440" s="247"/>
      <c r="AD440" s="247"/>
      <c r="AE440" s="247"/>
      <c r="AF440" s="247"/>
      <c r="AG440" s="247"/>
      <c r="AH440" s="247"/>
      <c r="AI440" s="247"/>
      <c r="AJ440" s="247"/>
      <c r="AK440" s="247"/>
      <c r="AL440" s="247"/>
      <c r="AM440" s="247"/>
      <c r="AN440" s="247"/>
      <c r="AO440" s="247"/>
      <c r="AP440" s="247"/>
      <c r="AQ440" s="247"/>
      <c r="AR440" s="247"/>
    </row>
    <row r="441" spans="2:44" ht="12.75" hidden="1" customHeight="1">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c r="AA441" s="247"/>
      <c r="AB441" s="247"/>
      <c r="AC441" s="247"/>
      <c r="AD441" s="247"/>
      <c r="AE441" s="247"/>
      <c r="AF441" s="247"/>
      <c r="AG441" s="247"/>
      <c r="AH441" s="247"/>
      <c r="AI441" s="247"/>
      <c r="AJ441" s="247"/>
      <c r="AK441" s="247"/>
      <c r="AL441" s="247"/>
      <c r="AM441" s="247"/>
      <c r="AN441" s="247"/>
      <c r="AO441" s="247"/>
      <c r="AP441" s="247"/>
      <c r="AQ441" s="247"/>
      <c r="AR441" s="247"/>
    </row>
    <row r="442" spans="2:44" ht="12.75" hidden="1" customHeight="1">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c r="AA442" s="247"/>
      <c r="AB442" s="247"/>
      <c r="AC442" s="247"/>
      <c r="AD442" s="247"/>
      <c r="AE442" s="247"/>
      <c r="AF442" s="247"/>
      <c r="AG442" s="247"/>
      <c r="AH442" s="247"/>
      <c r="AI442" s="247"/>
      <c r="AJ442" s="247"/>
      <c r="AK442" s="247"/>
      <c r="AL442" s="247"/>
      <c r="AM442" s="247"/>
      <c r="AN442" s="247"/>
      <c r="AO442" s="247"/>
      <c r="AP442" s="247"/>
      <c r="AQ442" s="247"/>
      <c r="AR442" s="247"/>
    </row>
    <row r="443" spans="2:44" ht="12.75" hidden="1" customHeight="1">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c r="AB443" s="247"/>
      <c r="AC443" s="247"/>
      <c r="AD443" s="247"/>
      <c r="AE443" s="247"/>
      <c r="AF443" s="247"/>
      <c r="AG443" s="247"/>
      <c r="AH443" s="247"/>
      <c r="AI443" s="247"/>
      <c r="AJ443" s="247"/>
      <c r="AK443" s="247"/>
      <c r="AL443" s="247"/>
      <c r="AM443" s="247"/>
      <c r="AN443" s="247"/>
      <c r="AO443" s="247"/>
      <c r="AP443" s="247"/>
      <c r="AQ443" s="247"/>
      <c r="AR443" s="247"/>
    </row>
    <row r="444" spans="2:44" ht="12.75" hidden="1" customHeight="1">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c r="AB444" s="247"/>
      <c r="AC444" s="247"/>
      <c r="AD444" s="247"/>
      <c r="AE444" s="247"/>
      <c r="AF444" s="247"/>
      <c r="AG444" s="247"/>
      <c r="AH444" s="247"/>
      <c r="AI444" s="247"/>
      <c r="AJ444" s="247"/>
      <c r="AK444" s="247"/>
      <c r="AL444" s="247"/>
      <c r="AM444" s="247"/>
      <c r="AN444" s="247"/>
      <c r="AO444" s="247"/>
      <c r="AP444" s="247"/>
      <c r="AQ444" s="247"/>
      <c r="AR444" s="247"/>
    </row>
    <row r="445" spans="2:44" ht="12.75" hidden="1" customHeight="1">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7"/>
      <c r="AK445" s="247"/>
      <c r="AL445" s="247"/>
      <c r="AM445" s="247"/>
      <c r="AN445" s="247"/>
      <c r="AO445" s="247"/>
      <c r="AP445" s="247"/>
      <c r="AQ445" s="247"/>
      <c r="AR445" s="247"/>
    </row>
    <row r="446" spans="2:44" ht="12.75" hidden="1" customHeight="1">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c r="AB446" s="247"/>
      <c r="AC446" s="247"/>
      <c r="AD446" s="247"/>
      <c r="AE446" s="247"/>
      <c r="AF446" s="247"/>
      <c r="AG446" s="247"/>
      <c r="AH446" s="247"/>
      <c r="AI446" s="247"/>
      <c r="AJ446" s="247"/>
      <c r="AK446" s="247"/>
      <c r="AL446" s="247"/>
      <c r="AM446" s="247"/>
      <c r="AN446" s="247"/>
      <c r="AO446" s="247"/>
      <c r="AP446" s="247"/>
      <c r="AQ446" s="247"/>
      <c r="AR446" s="247"/>
    </row>
    <row r="447" spans="2:44" ht="12.75" hidden="1" customHeight="1">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247"/>
      <c r="AL447" s="247"/>
      <c r="AM447" s="247"/>
      <c r="AN447" s="247"/>
      <c r="AO447" s="247"/>
      <c r="AP447" s="247"/>
      <c r="AQ447" s="247"/>
      <c r="AR447" s="247"/>
    </row>
    <row r="448" spans="2:44" ht="12.75" hidden="1" customHeight="1">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c r="AK448" s="247"/>
      <c r="AL448" s="247"/>
      <c r="AM448" s="247"/>
      <c r="AN448" s="247"/>
      <c r="AO448" s="247"/>
      <c r="AP448" s="247"/>
      <c r="AQ448" s="247"/>
      <c r="AR448" s="247"/>
    </row>
    <row r="449" spans="2:44" ht="12.75" hidden="1" customHeight="1">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7"/>
      <c r="AL449" s="247"/>
      <c r="AM449" s="247"/>
      <c r="AN449" s="247"/>
      <c r="AO449" s="247"/>
      <c r="AP449" s="247"/>
      <c r="AQ449" s="247"/>
      <c r="AR449" s="247"/>
    </row>
    <row r="450" spans="2:44" ht="12.75" hidden="1" customHeight="1">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c r="AB450" s="247"/>
      <c r="AC450" s="247"/>
      <c r="AD450" s="247"/>
      <c r="AE450" s="247"/>
      <c r="AF450" s="247"/>
      <c r="AG450" s="247"/>
      <c r="AH450" s="247"/>
      <c r="AI450" s="247"/>
      <c r="AJ450" s="247"/>
      <c r="AK450" s="247"/>
      <c r="AL450" s="247"/>
      <c r="AM450" s="247"/>
      <c r="AN450" s="247"/>
      <c r="AO450" s="247"/>
      <c r="AP450" s="247"/>
      <c r="AQ450" s="247"/>
      <c r="AR450" s="247"/>
    </row>
    <row r="451" spans="2:44" ht="12.75" hidden="1" customHeight="1">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c r="AB451" s="247"/>
      <c r="AC451" s="247"/>
      <c r="AD451" s="247"/>
      <c r="AE451" s="247"/>
      <c r="AF451" s="247"/>
      <c r="AG451" s="247"/>
      <c r="AH451" s="247"/>
      <c r="AI451" s="247"/>
      <c r="AJ451" s="247"/>
      <c r="AK451" s="247"/>
      <c r="AL451" s="247"/>
      <c r="AM451" s="247"/>
      <c r="AN451" s="247"/>
      <c r="AO451" s="247"/>
      <c r="AP451" s="247"/>
      <c r="AQ451" s="247"/>
      <c r="AR451" s="247"/>
    </row>
    <row r="452" spans="2:44" ht="12.75" hidden="1" customHeight="1">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c r="AB452" s="247"/>
      <c r="AC452" s="247"/>
      <c r="AD452" s="247"/>
      <c r="AE452" s="247"/>
      <c r="AF452" s="247"/>
      <c r="AG452" s="247"/>
      <c r="AH452" s="247"/>
      <c r="AI452" s="247"/>
      <c r="AJ452" s="247"/>
      <c r="AK452" s="247"/>
      <c r="AL452" s="247"/>
      <c r="AM452" s="247"/>
      <c r="AN452" s="247"/>
      <c r="AO452" s="247"/>
      <c r="AP452" s="247"/>
      <c r="AQ452" s="247"/>
      <c r="AR452" s="247"/>
    </row>
    <row r="453" spans="2:44" ht="12.75" hidden="1" customHeight="1">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47"/>
      <c r="AK453" s="247"/>
      <c r="AL453" s="247"/>
      <c r="AM453" s="247"/>
      <c r="AN453" s="247"/>
      <c r="AO453" s="247"/>
      <c r="AP453" s="247"/>
      <c r="AQ453" s="247"/>
      <c r="AR453" s="247"/>
    </row>
    <row r="454" spans="2:44" ht="12.75" hidden="1" customHeight="1">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247"/>
      <c r="AK454" s="247"/>
      <c r="AL454" s="247"/>
      <c r="AM454" s="247"/>
      <c r="AN454" s="247"/>
      <c r="AO454" s="247"/>
      <c r="AP454" s="247"/>
      <c r="AQ454" s="247"/>
      <c r="AR454" s="247"/>
    </row>
    <row r="455" spans="2:44" ht="12.75" hidden="1" customHeight="1">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7"/>
      <c r="AL455" s="247"/>
      <c r="AM455" s="247"/>
      <c r="AN455" s="247"/>
      <c r="AO455" s="247"/>
      <c r="AP455" s="247"/>
      <c r="AQ455" s="247"/>
      <c r="AR455" s="247"/>
    </row>
    <row r="456" spans="2:44" ht="12.75" hidden="1" customHeight="1">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row>
    <row r="457" spans="2:44" ht="12.75" hidden="1" customHeight="1">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c r="AA457" s="247"/>
      <c r="AB457" s="247"/>
      <c r="AC457" s="247"/>
      <c r="AD457" s="247"/>
      <c r="AE457" s="247"/>
      <c r="AF457" s="247"/>
      <c r="AG457" s="247"/>
      <c r="AH457" s="247"/>
      <c r="AI457" s="247"/>
      <c r="AJ457" s="247"/>
      <c r="AK457" s="247"/>
      <c r="AL457" s="247"/>
      <c r="AM457" s="247"/>
      <c r="AN457" s="247"/>
      <c r="AO457" s="247"/>
      <c r="AP457" s="247"/>
      <c r="AQ457" s="247"/>
      <c r="AR457" s="247"/>
    </row>
    <row r="458" spans="2:44" ht="12.75" hidden="1" customHeight="1">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c r="AB458" s="247"/>
      <c r="AC458" s="247"/>
      <c r="AD458" s="247"/>
      <c r="AE458" s="247"/>
      <c r="AF458" s="247"/>
      <c r="AG458" s="247"/>
      <c r="AH458" s="247"/>
      <c r="AI458" s="247"/>
      <c r="AJ458" s="247"/>
      <c r="AK458" s="247"/>
      <c r="AL458" s="247"/>
      <c r="AM458" s="247"/>
      <c r="AN458" s="247"/>
      <c r="AO458" s="247"/>
      <c r="AP458" s="247"/>
      <c r="AQ458" s="247"/>
      <c r="AR458" s="247"/>
    </row>
    <row r="459" spans="2:44" ht="12.75" hidden="1" customHeight="1">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c r="AN459" s="247"/>
      <c r="AO459" s="247"/>
      <c r="AP459" s="247"/>
      <c r="AQ459" s="247"/>
      <c r="AR459" s="247"/>
    </row>
    <row r="460" spans="2:44" ht="12.75" hidden="1" customHeight="1">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c r="AA460" s="247"/>
      <c r="AB460" s="247"/>
      <c r="AC460" s="247"/>
      <c r="AD460" s="247"/>
      <c r="AE460" s="247"/>
      <c r="AF460" s="247"/>
      <c r="AG460" s="247"/>
      <c r="AH460" s="247"/>
      <c r="AI460" s="247"/>
      <c r="AJ460" s="247"/>
      <c r="AK460" s="247"/>
      <c r="AL460" s="247"/>
      <c r="AM460" s="247"/>
      <c r="AN460" s="247"/>
      <c r="AO460" s="247"/>
      <c r="AP460" s="247"/>
      <c r="AQ460" s="247"/>
      <c r="AR460" s="247"/>
    </row>
    <row r="461" spans="2:44" ht="12.75" hidden="1" customHeight="1">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47"/>
      <c r="AO461" s="247"/>
      <c r="AP461" s="247"/>
      <c r="AQ461" s="247"/>
      <c r="AR461" s="247"/>
    </row>
    <row r="462" spans="2:44" ht="12.75" hidden="1" customHeight="1">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47"/>
      <c r="AK462" s="247"/>
      <c r="AL462" s="247"/>
      <c r="AM462" s="247"/>
      <c r="AN462" s="247"/>
      <c r="AO462" s="247"/>
      <c r="AP462" s="247"/>
      <c r="AQ462" s="247"/>
      <c r="AR462" s="247"/>
    </row>
    <row r="463" spans="2:44" ht="12.75" hidden="1" customHeight="1">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47"/>
      <c r="AK463" s="247"/>
      <c r="AL463" s="247"/>
      <c r="AM463" s="247"/>
      <c r="AN463" s="247"/>
      <c r="AO463" s="247"/>
      <c r="AP463" s="247"/>
      <c r="AQ463" s="247"/>
      <c r="AR463" s="247"/>
    </row>
    <row r="464" spans="2:44" ht="12.75" hidden="1" customHeight="1">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47"/>
      <c r="AO464" s="247"/>
      <c r="AP464" s="247"/>
      <c r="AQ464" s="247"/>
      <c r="AR464" s="247"/>
    </row>
    <row r="465" spans="2:44" ht="12.75" hidden="1" customHeight="1">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7"/>
      <c r="AN465" s="247"/>
      <c r="AO465" s="247"/>
      <c r="AP465" s="247"/>
      <c r="AQ465" s="247"/>
      <c r="AR465" s="247"/>
    </row>
    <row r="466" spans="2:44" ht="12.75" hidden="1" customHeight="1">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247"/>
      <c r="AL466" s="247"/>
      <c r="AM466" s="247"/>
      <c r="AN466" s="247"/>
      <c r="AO466" s="247"/>
      <c r="AP466" s="247"/>
      <c r="AQ466" s="247"/>
      <c r="AR466" s="247"/>
    </row>
    <row r="467" spans="2:44" ht="12.75" hidden="1" customHeight="1">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247"/>
      <c r="AR467" s="247"/>
    </row>
    <row r="468" spans="2:44" ht="12.75" hidden="1" customHeight="1">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c r="AA468" s="247"/>
      <c r="AB468" s="247"/>
      <c r="AC468" s="247"/>
      <c r="AD468" s="247"/>
      <c r="AE468" s="247"/>
      <c r="AF468" s="247"/>
      <c r="AG468" s="247"/>
      <c r="AH468" s="247"/>
      <c r="AI468" s="247"/>
      <c r="AJ468" s="247"/>
      <c r="AK468" s="247"/>
      <c r="AL468" s="247"/>
      <c r="AM468" s="247"/>
      <c r="AN468" s="247"/>
      <c r="AO468" s="247"/>
      <c r="AP468" s="247"/>
      <c r="AQ468" s="247"/>
      <c r="AR468" s="247"/>
    </row>
    <row r="469" spans="2:44" ht="12.75" hidden="1" customHeight="1">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row>
    <row r="470" spans="2:44" ht="12.75" hidden="1" customHeight="1">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row>
    <row r="471" spans="2:44" ht="12.75" hidden="1" customHeight="1">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c r="AA471" s="247"/>
      <c r="AB471" s="247"/>
      <c r="AC471" s="247"/>
      <c r="AD471" s="247"/>
      <c r="AE471" s="247"/>
      <c r="AF471" s="247"/>
      <c r="AG471" s="247"/>
      <c r="AH471" s="247"/>
      <c r="AI471" s="247"/>
      <c r="AJ471" s="247"/>
      <c r="AK471" s="247"/>
      <c r="AL471" s="247"/>
      <c r="AM471" s="247"/>
      <c r="AN471" s="247"/>
      <c r="AO471" s="247"/>
      <c r="AP471" s="247"/>
      <c r="AQ471" s="247"/>
      <c r="AR471" s="247"/>
    </row>
    <row r="472" spans="2:44" ht="12.75" hidden="1" customHeight="1">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c r="AA472" s="247"/>
      <c r="AB472" s="247"/>
      <c r="AC472" s="247"/>
      <c r="AD472" s="247"/>
      <c r="AE472" s="247"/>
      <c r="AF472" s="247"/>
      <c r="AG472" s="247"/>
      <c r="AH472" s="247"/>
      <c r="AI472" s="247"/>
      <c r="AJ472" s="247"/>
      <c r="AK472" s="247"/>
      <c r="AL472" s="247"/>
      <c r="AM472" s="247"/>
      <c r="AN472" s="247"/>
      <c r="AO472" s="247"/>
      <c r="AP472" s="247"/>
      <c r="AQ472" s="247"/>
      <c r="AR472" s="247"/>
    </row>
    <row r="473" spans="2:44" ht="12.75" hidden="1" customHeight="1">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c r="AA473" s="247"/>
      <c r="AB473" s="247"/>
      <c r="AC473" s="247"/>
      <c r="AD473" s="247"/>
      <c r="AE473" s="247"/>
      <c r="AF473" s="247"/>
      <c r="AG473" s="247"/>
      <c r="AH473" s="247"/>
      <c r="AI473" s="247"/>
      <c r="AJ473" s="247"/>
      <c r="AK473" s="247"/>
      <c r="AL473" s="247"/>
      <c r="AM473" s="247"/>
      <c r="AN473" s="247"/>
      <c r="AO473" s="247"/>
      <c r="AP473" s="247"/>
      <c r="AQ473" s="247"/>
      <c r="AR473" s="247"/>
    </row>
    <row r="474" spans="2:44" ht="12.75" hidden="1" customHeight="1">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c r="AA474" s="247"/>
      <c r="AB474" s="247"/>
      <c r="AC474" s="247"/>
      <c r="AD474" s="247"/>
      <c r="AE474" s="247"/>
      <c r="AF474" s="247"/>
      <c r="AG474" s="247"/>
      <c r="AH474" s="247"/>
      <c r="AI474" s="247"/>
      <c r="AJ474" s="247"/>
      <c r="AK474" s="247"/>
      <c r="AL474" s="247"/>
      <c r="AM474" s="247"/>
      <c r="AN474" s="247"/>
      <c r="AO474" s="247"/>
      <c r="AP474" s="247"/>
      <c r="AQ474" s="247"/>
      <c r="AR474" s="247"/>
    </row>
    <row r="475" spans="2:44" ht="12.75" hidden="1" customHeight="1">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c r="AB475" s="247"/>
      <c r="AC475" s="247"/>
      <c r="AD475" s="247"/>
      <c r="AE475" s="247"/>
      <c r="AF475" s="247"/>
      <c r="AG475" s="247"/>
      <c r="AH475" s="247"/>
      <c r="AI475" s="247"/>
      <c r="AJ475" s="247"/>
      <c r="AK475" s="247"/>
      <c r="AL475" s="247"/>
      <c r="AM475" s="247"/>
      <c r="AN475" s="247"/>
      <c r="AO475" s="247"/>
      <c r="AP475" s="247"/>
      <c r="AQ475" s="247"/>
      <c r="AR475" s="247"/>
    </row>
    <row r="476" spans="2:44" ht="12.75" hidden="1" customHeight="1">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c r="AB476" s="247"/>
      <c r="AC476" s="247"/>
      <c r="AD476" s="247"/>
      <c r="AE476" s="247"/>
      <c r="AF476" s="247"/>
      <c r="AG476" s="247"/>
      <c r="AH476" s="247"/>
      <c r="AI476" s="247"/>
      <c r="AJ476" s="247"/>
      <c r="AK476" s="247"/>
      <c r="AL476" s="247"/>
      <c r="AM476" s="247"/>
      <c r="AN476" s="247"/>
      <c r="AO476" s="247"/>
      <c r="AP476" s="247"/>
      <c r="AQ476" s="247"/>
      <c r="AR476" s="247"/>
    </row>
    <row r="477" spans="2:44" ht="12.75" hidden="1" customHeight="1">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247"/>
      <c r="AL477" s="247"/>
      <c r="AM477" s="247"/>
      <c r="AN477" s="247"/>
      <c r="AO477" s="247"/>
      <c r="AP477" s="247"/>
      <c r="AQ477" s="247"/>
      <c r="AR477" s="247"/>
    </row>
    <row r="478" spans="2:44" ht="12.75" hidden="1" customHeight="1">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c r="AA478" s="247"/>
      <c r="AB478" s="247"/>
      <c r="AC478" s="247"/>
      <c r="AD478" s="247"/>
      <c r="AE478" s="247"/>
      <c r="AF478" s="247"/>
      <c r="AG478" s="247"/>
      <c r="AH478" s="247"/>
      <c r="AI478" s="247"/>
      <c r="AJ478" s="247"/>
      <c r="AK478" s="247"/>
      <c r="AL478" s="247"/>
      <c r="AM478" s="247"/>
      <c r="AN478" s="247"/>
      <c r="AO478" s="247"/>
      <c r="AP478" s="247"/>
      <c r="AQ478" s="247"/>
      <c r="AR478" s="247"/>
    </row>
    <row r="479" spans="2:44" ht="12.75" hidden="1" customHeight="1">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247"/>
      <c r="AL479" s="247"/>
      <c r="AM479" s="247"/>
      <c r="AN479" s="247"/>
      <c r="AO479" s="247"/>
      <c r="AP479" s="247"/>
      <c r="AQ479" s="247"/>
      <c r="AR479" s="247"/>
    </row>
    <row r="480" spans="2:44" ht="12.75" hidden="1" customHeight="1">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c r="AA480" s="247"/>
      <c r="AB480" s="247"/>
      <c r="AC480" s="247"/>
      <c r="AD480" s="247"/>
      <c r="AE480" s="247"/>
      <c r="AF480" s="247"/>
      <c r="AG480" s="247"/>
      <c r="AH480" s="247"/>
      <c r="AI480" s="247"/>
      <c r="AJ480" s="247"/>
      <c r="AK480" s="247"/>
      <c r="AL480" s="247"/>
      <c r="AM480" s="247"/>
      <c r="AN480" s="247"/>
      <c r="AO480" s="247"/>
      <c r="AP480" s="247"/>
      <c r="AQ480" s="247"/>
      <c r="AR480" s="247"/>
    </row>
    <row r="481" spans="2:44" ht="12.75" hidden="1" customHeight="1">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c r="AB481" s="247"/>
      <c r="AC481" s="247"/>
      <c r="AD481" s="247"/>
      <c r="AE481" s="247"/>
      <c r="AF481" s="247"/>
      <c r="AG481" s="247"/>
      <c r="AH481" s="247"/>
      <c r="AI481" s="247"/>
      <c r="AJ481" s="247"/>
      <c r="AK481" s="247"/>
      <c r="AL481" s="247"/>
      <c r="AM481" s="247"/>
      <c r="AN481" s="247"/>
      <c r="AO481" s="247"/>
      <c r="AP481" s="247"/>
      <c r="AQ481" s="247"/>
      <c r="AR481" s="247"/>
    </row>
    <row r="482" spans="2:44" ht="12.75" hidden="1" customHeight="1">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47"/>
      <c r="AO482" s="247"/>
      <c r="AP482" s="247"/>
      <c r="AQ482" s="247"/>
      <c r="AR482" s="247"/>
    </row>
    <row r="483" spans="2:44" ht="12.75" hidden="1" customHeight="1">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row>
    <row r="484" spans="2:44" ht="12.75" hidden="1" customHeight="1">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row>
    <row r="485" spans="2:44" ht="12.75" hidden="1" customHeight="1">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47"/>
      <c r="AK485" s="247"/>
      <c r="AL485" s="247"/>
      <c r="AM485" s="247"/>
      <c r="AN485" s="247"/>
      <c r="AO485" s="247"/>
      <c r="AP485" s="247"/>
      <c r="AQ485" s="247"/>
      <c r="AR485" s="247"/>
    </row>
    <row r="486" spans="2:44" ht="12.75" hidden="1" customHeight="1">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c r="AB486" s="247"/>
      <c r="AC486" s="247"/>
      <c r="AD486" s="247"/>
      <c r="AE486" s="247"/>
      <c r="AF486" s="247"/>
      <c r="AG486" s="247"/>
      <c r="AH486" s="247"/>
      <c r="AI486" s="247"/>
      <c r="AJ486" s="247"/>
      <c r="AK486" s="247"/>
      <c r="AL486" s="247"/>
      <c r="AM486" s="247"/>
      <c r="AN486" s="247"/>
      <c r="AO486" s="247"/>
      <c r="AP486" s="247"/>
      <c r="AQ486" s="247"/>
      <c r="AR486" s="247"/>
    </row>
    <row r="487" spans="2:44" ht="12.75" hidden="1" customHeight="1">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c r="AA487" s="247"/>
      <c r="AB487" s="247"/>
      <c r="AC487" s="247"/>
      <c r="AD487" s="247"/>
      <c r="AE487" s="247"/>
      <c r="AF487" s="247"/>
      <c r="AG487" s="247"/>
      <c r="AH487" s="247"/>
      <c r="AI487" s="247"/>
      <c r="AJ487" s="247"/>
      <c r="AK487" s="247"/>
      <c r="AL487" s="247"/>
      <c r="AM487" s="247"/>
      <c r="AN487" s="247"/>
      <c r="AO487" s="247"/>
      <c r="AP487" s="247"/>
      <c r="AQ487" s="247"/>
      <c r="AR487" s="247"/>
    </row>
    <row r="488" spans="2:44" ht="12.75" hidden="1" customHeight="1">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c r="AA488" s="247"/>
      <c r="AB488" s="247"/>
      <c r="AC488" s="247"/>
      <c r="AD488" s="247"/>
      <c r="AE488" s="247"/>
      <c r="AF488" s="247"/>
      <c r="AG488" s="247"/>
      <c r="AH488" s="247"/>
      <c r="AI488" s="247"/>
      <c r="AJ488" s="247"/>
      <c r="AK488" s="247"/>
      <c r="AL488" s="247"/>
      <c r="AM488" s="247"/>
      <c r="AN488" s="247"/>
      <c r="AO488" s="247"/>
      <c r="AP488" s="247"/>
      <c r="AQ488" s="247"/>
      <c r="AR488" s="247"/>
    </row>
    <row r="489" spans="2:44" ht="12.75" hidden="1" customHeight="1">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7"/>
      <c r="AG489" s="247"/>
      <c r="AH489" s="247"/>
      <c r="AI489" s="247"/>
      <c r="AJ489" s="247"/>
      <c r="AK489" s="247"/>
      <c r="AL489" s="247"/>
      <c r="AM489" s="247"/>
      <c r="AN489" s="247"/>
      <c r="AO489" s="247"/>
      <c r="AP489" s="247"/>
      <c r="AQ489" s="247"/>
      <c r="AR489" s="247"/>
    </row>
    <row r="490" spans="2:44" ht="12.75" hidden="1" customHeight="1">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c r="AA490" s="247"/>
      <c r="AB490" s="247"/>
      <c r="AC490" s="247"/>
      <c r="AD490" s="247"/>
      <c r="AE490" s="247"/>
      <c r="AF490" s="247"/>
      <c r="AG490" s="247"/>
      <c r="AH490" s="247"/>
      <c r="AI490" s="247"/>
      <c r="AJ490" s="247"/>
      <c r="AK490" s="247"/>
      <c r="AL490" s="247"/>
      <c r="AM490" s="247"/>
      <c r="AN490" s="247"/>
      <c r="AO490" s="247"/>
      <c r="AP490" s="247"/>
      <c r="AQ490" s="247"/>
      <c r="AR490" s="247"/>
    </row>
    <row r="491" spans="2:44" ht="12.75" hidden="1" customHeight="1">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c r="AB491" s="247"/>
      <c r="AC491" s="247"/>
      <c r="AD491" s="247"/>
      <c r="AE491" s="247"/>
      <c r="AF491" s="247"/>
      <c r="AG491" s="247"/>
      <c r="AH491" s="247"/>
      <c r="AI491" s="247"/>
      <c r="AJ491" s="247"/>
      <c r="AK491" s="247"/>
      <c r="AL491" s="247"/>
      <c r="AM491" s="247"/>
      <c r="AN491" s="247"/>
      <c r="AO491" s="247"/>
      <c r="AP491" s="247"/>
      <c r="AQ491" s="247"/>
      <c r="AR491" s="247"/>
    </row>
    <row r="492" spans="2:44" ht="12.75" hidden="1" customHeight="1">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c r="AB492" s="247"/>
      <c r="AC492" s="247"/>
      <c r="AD492" s="247"/>
      <c r="AE492" s="247"/>
      <c r="AF492" s="247"/>
      <c r="AG492" s="247"/>
      <c r="AH492" s="247"/>
      <c r="AI492" s="247"/>
      <c r="AJ492" s="247"/>
      <c r="AK492" s="247"/>
      <c r="AL492" s="247"/>
      <c r="AM492" s="247"/>
      <c r="AN492" s="247"/>
      <c r="AO492" s="247"/>
      <c r="AP492" s="247"/>
      <c r="AQ492" s="247"/>
      <c r="AR492" s="247"/>
    </row>
    <row r="493" spans="2:44" ht="12.75" hidden="1" customHeight="1">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c r="AB493" s="247"/>
      <c r="AC493" s="247"/>
      <c r="AD493" s="247"/>
      <c r="AE493" s="247"/>
      <c r="AF493" s="247"/>
      <c r="AG493" s="247"/>
      <c r="AH493" s="247"/>
      <c r="AI493" s="247"/>
      <c r="AJ493" s="247"/>
      <c r="AK493" s="247"/>
      <c r="AL493" s="247"/>
      <c r="AM493" s="247"/>
      <c r="AN493" s="247"/>
      <c r="AO493" s="247"/>
      <c r="AP493" s="247"/>
      <c r="AQ493" s="247"/>
      <c r="AR493" s="247"/>
    </row>
    <row r="494" spans="2:44" ht="12.75" hidden="1" customHeight="1">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c r="AB494" s="247"/>
      <c r="AC494" s="247"/>
      <c r="AD494" s="247"/>
      <c r="AE494" s="247"/>
      <c r="AF494" s="247"/>
      <c r="AG494" s="247"/>
      <c r="AH494" s="247"/>
      <c r="AI494" s="247"/>
      <c r="AJ494" s="247"/>
      <c r="AK494" s="247"/>
      <c r="AL494" s="247"/>
      <c r="AM494" s="247"/>
      <c r="AN494" s="247"/>
      <c r="AO494" s="247"/>
      <c r="AP494" s="247"/>
      <c r="AQ494" s="247"/>
      <c r="AR494" s="247"/>
    </row>
    <row r="495" spans="2:44" ht="12.75" hidden="1" customHeight="1">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7"/>
      <c r="AK495" s="247"/>
      <c r="AL495" s="247"/>
      <c r="AM495" s="247"/>
      <c r="AN495" s="247"/>
      <c r="AO495" s="247"/>
      <c r="AP495" s="247"/>
      <c r="AQ495" s="247"/>
      <c r="AR495" s="247"/>
    </row>
    <row r="496" spans="2:44" ht="12.75" hidden="1" customHeight="1">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c r="AB496" s="247"/>
      <c r="AC496" s="247"/>
      <c r="AD496" s="247"/>
      <c r="AE496" s="247"/>
      <c r="AF496" s="247"/>
      <c r="AG496" s="247"/>
      <c r="AH496" s="247"/>
      <c r="AI496" s="247"/>
      <c r="AJ496" s="247"/>
      <c r="AK496" s="247"/>
      <c r="AL496" s="247"/>
      <c r="AM496" s="247"/>
      <c r="AN496" s="247"/>
      <c r="AO496" s="247"/>
      <c r="AP496" s="247"/>
      <c r="AQ496" s="247"/>
      <c r="AR496" s="247"/>
    </row>
    <row r="497" spans="2:44" ht="12.75" hidden="1" customHeight="1">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row>
    <row r="498" spans="2:44" ht="12.75" hidden="1" customHeight="1">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247"/>
      <c r="AL498" s="247"/>
      <c r="AM498" s="247"/>
      <c r="AN498" s="247"/>
      <c r="AO498" s="247"/>
      <c r="AP498" s="247"/>
      <c r="AQ498" s="247"/>
      <c r="AR498" s="247"/>
    </row>
    <row r="499" spans="2:44" ht="12.75" hidden="1" customHeight="1">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7"/>
      <c r="AH499" s="247"/>
      <c r="AI499" s="247"/>
      <c r="AJ499" s="247"/>
      <c r="AK499" s="247"/>
      <c r="AL499" s="247"/>
      <c r="AM499" s="247"/>
      <c r="AN499" s="247"/>
      <c r="AO499" s="247"/>
      <c r="AP499" s="247"/>
      <c r="AQ499" s="247"/>
      <c r="AR499" s="247"/>
    </row>
    <row r="500" spans="2:44" ht="12.75" hidden="1" customHeight="1">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c r="AA500" s="247"/>
      <c r="AB500" s="247"/>
      <c r="AC500" s="247"/>
      <c r="AD500" s="247"/>
      <c r="AE500" s="247"/>
      <c r="AF500" s="247"/>
      <c r="AG500" s="247"/>
      <c r="AH500" s="247"/>
      <c r="AI500" s="247"/>
      <c r="AJ500" s="247"/>
      <c r="AK500" s="247"/>
      <c r="AL500" s="247"/>
      <c r="AM500" s="247"/>
      <c r="AN500" s="247"/>
      <c r="AO500" s="247"/>
      <c r="AP500" s="247"/>
      <c r="AQ500" s="247"/>
      <c r="AR500" s="247"/>
    </row>
    <row r="501" spans="2:44" ht="12.75" hidden="1" customHeight="1">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c r="AA501" s="247"/>
      <c r="AB501" s="247"/>
      <c r="AC501" s="247"/>
      <c r="AD501" s="247"/>
      <c r="AE501" s="247"/>
      <c r="AF501" s="247"/>
      <c r="AG501" s="247"/>
      <c r="AH501" s="247"/>
      <c r="AI501" s="247"/>
      <c r="AJ501" s="247"/>
      <c r="AK501" s="247"/>
      <c r="AL501" s="247"/>
      <c r="AM501" s="247"/>
      <c r="AN501" s="247"/>
      <c r="AO501" s="247"/>
      <c r="AP501" s="247"/>
      <c r="AQ501" s="247"/>
      <c r="AR501" s="247"/>
    </row>
    <row r="502" spans="2:44" ht="12.75" hidden="1" customHeight="1">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c r="AA502" s="247"/>
      <c r="AB502" s="247"/>
      <c r="AC502" s="247"/>
      <c r="AD502" s="247"/>
      <c r="AE502" s="247"/>
      <c r="AF502" s="247"/>
      <c r="AG502" s="247"/>
      <c r="AH502" s="247"/>
      <c r="AI502" s="247"/>
      <c r="AJ502" s="247"/>
      <c r="AK502" s="247"/>
      <c r="AL502" s="247"/>
      <c r="AM502" s="247"/>
      <c r="AN502" s="247"/>
      <c r="AO502" s="247"/>
      <c r="AP502" s="247"/>
      <c r="AQ502" s="247"/>
      <c r="AR502" s="247"/>
    </row>
    <row r="503" spans="2:44" ht="12.75" hidden="1" customHeight="1">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c r="AA503" s="247"/>
      <c r="AB503" s="247"/>
      <c r="AC503" s="247"/>
      <c r="AD503" s="247"/>
      <c r="AE503" s="247"/>
      <c r="AF503" s="247"/>
      <c r="AG503" s="247"/>
      <c r="AH503" s="247"/>
      <c r="AI503" s="247"/>
      <c r="AJ503" s="247"/>
      <c r="AK503" s="247"/>
      <c r="AL503" s="247"/>
      <c r="AM503" s="247"/>
      <c r="AN503" s="247"/>
      <c r="AO503" s="247"/>
      <c r="AP503" s="247"/>
      <c r="AQ503" s="247"/>
      <c r="AR503" s="247"/>
    </row>
    <row r="504" spans="2:44" ht="12.75" hidden="1" customHeight="1">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c r="AB504" s="247"/>
      <c r="AC504" s="247"/>
      <c r="AD504" s="247"/>
      <c r="AE504" s="247"/>
      <c r="AF504" s="247"/>
      <c r="AG504" s="247"/>
      <c r="AH504" s="247"/>
      <c r="AI504" s="247"/>
      <c r="AJ504" s="247"/>
      <c r="AK504" s="247"/>
      <c r="AL504" s="247"/>
      <c r="AM504" s="247"/>
      <c r="AN504" s="247"/>
      <c r="AO504" s="247"/>
      <c r="AP504" s="247"/>
      <c r="AQ504" s="247"/>
      <c r="AR504" s="247"/>
    </row>
    <row r="505" spans="2:44" ht="12.75" hidden="1" customHeight="1">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AN505" s="247"/>
      <c r="AO505" s="247"/>
      <c r="AP505" s="247"/>
      <c r="AQ505" s="247"/>
      <c r="AR505" s="247"/>
    </row>
    <row r="506" spans="2:44" ht="12.75" hidden="1" customHeight="1">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c r="AA506" s="247"/>
      <c r="AB506" s="247"/>
      <c r="AC506" s="247"/>
      <c r="AD506" s="247"/>
      <c r="AE506" s="247"/>
      <c r="AF506" s="247"/>
      <c r="AG506" s="247"/>
      <c r="AH506" s="247"/>
      <c r="AI506" s="247"/>
      <c r="AJ506" s="247"/>
      <c r="AK506" s="247"/>
      <c r="AL506" s="247"/>
      <c r="AM506" s="247"/>
      <c r="AN506" s="247"/>
      <c r="AO506" s="247"/>
      <c r="AP506" s="247"/>
      <c r="AQ506" s="247"/>
      <c r="AR506" s="247"/>
    </row>
    <row r="507" spans="2:44" ht="12.75" hidden="1" customHeight="1">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c r="AA507" s="247"/>
      <c r="AB507" s="247"/>
      <c r="AC507" s="247"/>
      <c r="AD507" s="247"/>
      <c r="AE507" s="247"/>
      <c r="AF507" s="247"/>
      <c r="AG507" s="247"/>
      <c r="AH507" s="247"/>
      <c r="AI507" s="247"/>
      <c r="AJ507" s="247"/>
      <c r="AK507" s="247"/>
      <c r="AL507" s="247"/>
      <c r="AM507" s="247"/>
      <c r="AN507" s="247"/>
      <c r="AO507" s="247"/>
      <c r="AP507" s="247"/>
      <c r="AQ507" s="247"/>
      <c r="AR507" s="247"/>
    </row>
    <row r="508" spans="2:44" ht="12.75" hidden="1" customHeight="1">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row>
    <row r="509" spans="2:44" ht="12.75" hidden="1" customHeight="1">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c r="AA509" s="247"/>
      <c r="AB509" s="247"/>
      <c r="AC509" s="247"/>
      <c r="AD509" s="247"/>
      <c r="AE509" s="247"/>
      <c r="AF509" s="247"/>
      <c r="AG509" s="247"/>
      <c r="AH509" s="247"/>
      <c r="AI509" s="247"/>
      <c r="AJ509" s="247"/>
      <c r="AK509" s="247"/>
      <c r="AL509" s="247"/>
      <c r="AM509" s="247"/>
      <c r="AN509" s="247"/>
      <c r="AO509" s="247"/>
      <c r="AP509" s="247"/>
      <c r="AQ509" s="247"/>
      <c r="AR509" s="247"/>
    </row>
    <row r="510" spans="2:44" ht="12.75" hidden="1" customHeight="1">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c r="AA510" s="247"/>
      <c r="AB510" s="247"/>
      <c r="AC510" s="247"/>
      <c r="AD510" s="247"/>
      <c r="AE510" s="247"/>
      <c r="AF510" s="247"/>
      <c r="AG510" s="247"/>
      <c r="AH510" s="247"/>
      <c r="AI510" s="247"/>
      <c r="AJ510" s="247"/>
      <c r="AK510" s="247"/>
      <c r="AL510" s="247"/>
      <c r="AM510" s="247"/>
      <c r="AN510" s="247"/>
      <c r="AO510" s="247"/>
      <c r="AP510" s="247"/>
      <c r="AQ510" s="247"/>
      <c r="AR510" s="247"/>
    </row>
    <row r="511" spans="2:44" ht="12.75" hidden="1" customHeight="1">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7"/>
      <c r="AN511" s="247"/>
      <c r="AO511" s="247"/>
      <c r="AP511" s="247"/>
      <c r="AQ511" s="247"/>
      <c r="AR511" s="247"/>
    </row>
    <row r="512" spans="2:44" ht="12.75" hidden="1" customHeight="1">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c r="AA512" s="247"/>
      <c r="AB512" s="247"/>
      <c r="AC512" s="247"/>
      <c r="AD512" s="247"/>
      <c r="AE512" s="247"/>
      <c r="AF512" s="247"/>
      <c r="AG512" s="247"/>
      <c r="AH512" s="247"/>
      <c r="AI512" s="247"/>
      <c r="AJ512" s="247"/>
      <c r="AK512" s="247"/>
      <c r="AL512" s="247"/>
      <c r="AM512" s="247"/>
      <c r="AN512" s="247"/>
      <c r="AO512" s="247"/>
      <c r="AP512" s="247"/>
      <c r="AQ512" s="247"/>
      <c r="AR512" s="247"/>
    </row>
    <row r="513" spans="2:44" ht="12.75" hidden="1" customHeight="1">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c r="AN513" s="247"/>
      <c r="AO513" s="247"/>
      <c r="AP513" s="247"/>
      <c r="AQ513" s="247"/>
      <c r="AR513" s="247"/>
    </row>
    <row r="514" spans="2:44" ht="12.75" hidden="1" customHeight="1">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c r="AA514" s="247"/>
      <c r="AB514" s="247"/>
      <c r="AC514" s="247"/>
      <c r="AD514" s="247"/>
      <c r="AE514" s="247"/>
      <c r="AF514" s="247"/>
      <c r="AG514" s="247"/>
      <c r="AH514" s="247"/>
      <c r="AI514" s="247"/>
      <c r="AJ514" s="247"/>
      <c r="AK514" s="247"/>
      <c r="AL514" s="247"/>
      <c r="AM514" s="247"/>
      <c r="AN514" s="247"/>
      <c r="AO514" s="247"/>
      <c r="AP514" s="247"/>
      <c r="AQ514" s="247"/>
      <c r="AR514" s="247"/>
    </row>
    <row r="515" spans="2:44" ht="12.75" hidden="1" customHeight="1">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c r="AA515" s="247"/>
      <c r="AB515" s="247"/>
      <c r="AC515" s="247"/>
      <c r="AD515" s="247"/>
      <c r="AE515" s="247"/>
      <c r="AF515" s="247"/>
      <c r="AG515" s="247"/>
      <c r="AH515" s="247"/>
      <c r="AI515" s="247"/>
      <c r="AJ515" s="247"/>
      <c r="AK515" s="247"/>
      <c r="AL515" s="247"/>
      <c r="AM515" s="247"/>
      <c r="AN515" s="247"/>
      <c r="AO515" s="247"/>
      <c r="AP515" s="247"/>
      <c r="AQ515" s="247"/>
      <c r="AR515" s="247"/>
    </row>
    <row r="516" spans="2:44" ht="12.75" hidden="1" customHeight="1">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7"/>
      <c r="AL516" s="247"/>
      <c r="AM516" s="247"/>
      <c r="AN516" s="247"/>
      <c r="AO516" s="247"/>
      <c r="AP516" s="247"/>
      <c r="AQ516" s="247"/>
      <c r="AR516" s="247"/>
    </row>
    <row r="517" spans="2:44" ht="12.75" hidden="1" customHeight="1">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c r="AA517" s="247"/>
      <c r="AB517" s="247"/>
      <c r="AC517" s="247"/>
      <c r="AD517" s="247"/>
      <c r="AE517" s="247"/>
      <c r="AF517" s="247"/>
      <c r="AG517" s="247"/>
      <c r="AH517" s="247"/>
      <c r="AI517" s="247"/>
      <c r="AJ517" s="247"/>
      <c r="AK517" s="247"/>
      <c r="AL517" s="247"/>
      <c r="AM517" s="247"/>
      <c r="AN517" s="247"/>
      <c r="AO517" s="247"/>
      <c r="AP517" s="247"/>
      <c r="AQ517" s="247"/>
      <c r="AR517" s="247"/>
    </row>
    <row r="518" spans="2:44" ht="12.75" hidden="1" customHeight="1">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247"/>
      <c r="AL518" s="247"/>
      <c r="AM518" s="247"/>
      <c r="AN518" s="247"/>
      <c r="AO518" s="247"/>
      <c r="AP518" s="247"/>
      <c r="AQ518" s="247"/>
      <c r="AR518" s="247"/>
    </row>
    <row r="519" spans="2:44" ht="12.75" hidden="1" customHeight="1">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c r="AA519" s="247"/>
      <c r="AB519" s="247"/>
      <c r="AC519" s="247"/>
      <c r="AD519" s="247"/>
      <c r="AE519" s="247"/>
      <c r="AF519" s="247"/>
      <c r="AG519" s="247"/>
      <c r="AH519" s="247"/>
      <c r="AI519" s="247"/>
      <c r="AJ519" s="247"/>
      <c r="AK519" s="247"/>
      <c r="AL519" s="247"/>
      <c r="AM519" s="247"/>
      <c r="AN519" s="247"/>
      <c r="AO519" s="247"/>
      <c r="AP519" s="247"/>
      <c r="AQ519" s="247"/>
      <c r="AR519" s="247"/>
    </row>
    <row r="520" spans="2:44" ht="12.75" hidden="1" customHeight="1">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247"/>
      <c r="AL520" s="247"/>
      <c r="AM520" s="247"/>
      <c r="AN520" s="247"/>
      <c r="AO520" s="247"/>
      <c r="AP520" s="247"/>
      <c r="AQ520" s="247"/>
      <c r="AR520" s="247"/>
    </row>
    <row r="521" spans="2:44" ht="12.75" hidden="1" customHeight="1">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c r="AB521" s="247"/>
      <c r="AC521" s="247"/>
      <c r="AD521" s="247"/>
      <c r="AE521" s="247"/>
      <c r="AF521" s="247"/>
      <c r="AG521" s="247"/>
      <c r="AH521" s="247"/>
      <c r="AI521" s="247"/>
      <c r="AJ521" s="247"/>
      <c r="AK521" s="247"/>
      <c r="AL521" s="247"/>
      <c r="AM521" s="247"/>
      <c r="AN521" s="247"/>
      <c r="AO521" s="247"/>
      <c r="AP521" s="247"/>
      <c r="AQ521" s="247"/>
      <c r="AR521" s="247"/>
    </row>
    <row r="522" spans="2:44" ht="12.75" hidden="1" customHeight="1">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c r="AA522" s="247"/>
      <c r="AB522" s="247"/>
      <c r="AC522" s="247"/>
      <c r="AD522" s="247"/>
      <c r="AE522" s="247"/>
      <c r="AF522" s="247"/>
      <c r="AG522" s="247"/>
      <c r="AH522" s="247"/>
      <c r="AI522" s="247"/>
      <c r="AJ522" s="247"/>
      <c r="AK522" s="247"/>
      <c r="AL522" s="247"/>
      <c r="AM522" s="247"/>
      <c r="AN522" s="247"/>
      <c r="AO522" s="247"/>
      <c r="AP522" s="247"/>
      <c r="AQ522" s="247"/>
      <c r="AR522" s="247"/>
    </row>
    <row r="523" spans="2:44" ht="12.75" hidden="1" customHeight="1">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c r="AA523" s="247"/>
      <c r="AB523" s="247"/>
      <c r="AC523" s="247"/>
      <c r="AD523" s="247"/>
      <c r="AE523" s="247"/>
      <c r="AF523" s="247"/>
      <c r="AG523" s="247"/>
      <c r="AH523" s="247"/>
      <c r="AI523" s="247"/>
      <c r="AJ523" s="247"/>
      <c r="AK523" s="247"/>
      <c r="AL523" s="247"/>
      <c r="AM523" s="247"/>
      <c r="AN523" s="247"/>
      <c r="AO523" s="247"/>
      <c r="AP523" s="247"/>
      <c r="AQ523" s="247"/>
      <c r="AR523" s="247"/>
    </row>
    <row r="524" spans="2:44" ht="12.75" hidden="1" customHeight="1">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c r="AA524" s="247"/>
      <c r="AB524" s="247"/>
      <c r="AC524" s="247"/>
      <c r="AD524" s="247"/>
      <c r="AE524" s="247"/>
      <c r="AF524" s="247"/>
      <c r="AG524" s="247"/>
      <c r="AH524" s="247"/>
      <c r="AI524" s="247"/>
      <c r="AJ524" s="247"/>
      <c r="AK524" s="247"/>
      <c r="AL524" s="247"/>
      <c r="AM524" s="247"/>
      <c r="AN524" s="247"/>
      <c r="AO524" s="247"/>
      <c r="AP524" s="247"/>
      <c r="AQ524" s="247"/>
      <c r="AR524" s="247"/>
    </row>
    <row r="525" spans="2:44" ht="12.75" hidden="1" customHeight="1">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c r="AA525" s="247"/>
      <c r="AB525" s="247"/>
      <c r="AC525" s="247"/>
      <c r="AD525" s="247"/>
      <c r="AE525" s="247"/>
      <c r="AF525" s="247"/>
      <c r="AG525" s="247"/>
      <c r="AH525" s="247"/>
      <c r="AI525" s="247"/>
      <c r="AJ525" s="247"/>
      <c r="AK525" s="247"/>
      <c r="AL525" s="247"/>
      <c r="AM525" s="247"/>
      <c r="AN525" s="247"/>
      <c r="AO525" s="247"/>
      <c r="AP525" s="247"/>
      <c r="AQ525" s="247"/>
      <c r="AR525" s="247"/>
    </row>
    <row r="526" spans="2:44" ht="12.75" hidden="1" customHeight="1">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c r="AA526" s="247"/>
      <c r="AB526" s="247"/>
      <c r="AC526" s="247"/>
      <c r="AD526" s="247"/>
      <c r="AE526" s="247"/>
      <c r="AF526" s="247"/>
      <c r="AG526" s="247"/>
      <c r="AH526" s="247"/>
      <c r="AI526" s="247"/>
      <c r="AJ526" s="247"/>
      <c r="AK526" s="247"/>
      <c r="AL526" s="247"/>
      <c r="AM526" s="247"/>
      <c r="AN526" s="247"/>
      <c r="AO526" s="247"/>
      <c r="AP526" s="247"/>
      <c r="AQ526" s="247"/>
      <c r="AR526" s="247"/>
    </row>
    <row r="527" spans="2:44" ht="12.75" hidden="1" customHeight="1">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c r="AA527" s="247"/>
      <c r="AB527" s="247"/>
      <c r="AC527" s="247"/>
      <c r="AD527" s="247"/>
      <c r="AE527" s="247"/>
      <c r="AF527" s="247"/>
      <c r="AG527" s="247"/>
      <c r="AH527" s="247"/>
      <c r="AI527" s="247"/>
      <c r="AJ527" s="247"/>
      <c r="AK527" s="247"/>
      <c r="AL527" s="247"/>
      <c r="AM527" s="247"/>
      <c r="AN527" s="247"/>
      <c r="AO527" s="247"/>
      <c r="AP527" s="247"/>
      <c r="AQ527" s="247"/>
      <c r="AR527" s="247"/>
    </row>
    <row r="528" spans="2:44" ht="12.75" hidden="1" customHeight="1">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c r="AA528" s="247"/>
      <c r="AB528" s="247"/>
      <c r="AC528" s="247"/>
      <c r="AD528" s="247"/>
      <c r="AE528" s="247"/>
      <c r="AF528" s="247"/>
      <c r="AG528" s="247"/>
      <c r="AH528" s="247"/>
      <c r="AI528" s="247"/>
      <c r="AJ528" s="247"/>
      <c r="AK528" s="247"/>
      <c r="AL528" s="247"/>
      <c r="AM528" s="247"/>
      <c r="AN528" s="247"/>
      <c r="AO528" s="247"/>
      <c r="AP528" s="247"/>
      <c r="AQ528" s="247"/>
      <c r="AR528" s="247"/>
    </row>
    <row r="529" spans="2:44" ht="12.75" hidden="1" customHeight="1">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c r="AA529" s="247"/>
      <c r="AB529" s="247"/>
      <c r="AC529" s="247"/>
      <c r="AD529" s="247"/>
      <c r="AE529" s="247"/>
      <c r="AF529" s="247"/>
      <c r="AG529" s="247"/>
      <c r="AH529" s="247"/>
      <c r="AI529" s="247"/>
      <c r="AJ529" s="247"/>
      <c r="AK529" s="247"/>
      <c r="AL529" s="247"/>
      <c r="AM529" s="247"/>
      <c r="AN529" s="247"/>
      <c r="AO529" s="247"/>
      <c r="AP529" s="247"/>
      <c r="AQ529" s="247"/>
      <c r="AR529" s="247"/>
    </row>
    <row r="530" spans="2:44" ht="12.75" hidden="1" customHeight="1">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c r="AA530" s="247"/>
      <c r="AB530" s="247"/>
      <c r="AC530" s="247"/>
      <c r="AD530" s="247"/>
      <c r="AE530" s="247"/>
      <c r="AF530" s="247"/>
      <c r="AG530" s="247"/>
      <c r="AH530" s="247"/>
      <c r="AI530" s="247"/>
      <c r="AJ530" s="247"/>
      <c r="AK530" s="247"/>
      <c r="AL530" s="247"/>
      <c r="AM530" s="247"/>
      <c r="AN530" s="247"/>
      <c r="AO530" s="247"/>
      <c r="AP530" s="247"/>
      <c r="AQ530" s="247"/>
      <c r="AR530" s="247"/>
    </row>
    <row r="531" spans="2:44" ht="12.75" hidden="1" customHeight="1">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247"/>
      <c r="AL531" s="247"/>
      <c r="AM531" s="247"/>
      <c r="AN531" s="247"/>
      <c r="AO531" s="247"/>
      <c r="AP531" s="247"/>
      <c r="AQ531" s="247"/>
      <c r="AR531" s="247"/>
    </row>
    <row r="532" spans="2:44" ht="12.75" hidden="1" customHeight="1">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c r="AB532" s="247"/>
      <c r="AC532" s="247"/>
      <c r="AD532" s="247"/>
      <c r="AE532" s="247"/>
      <c r="AF532" s="247"/>
      <c r="AG532" s="247"/>
      <c r="AH532" s="247"/>
      <c r="AI532" s="247"/>
      <c r="AJ532" s="247"/>
      <c r="AK532" s="247"/>
      <c r="AL532" s="247"/>
      <c r="AM532" s="247"/>
      <c r="AN532" s="247"/>
      <c r="AO532" s="247"/>
      <c r="AP532" s="247"/>
      <c r="AQ532" s="247"/>
      <c r="AR532" s="247"/>
    </row>
    <row r="533" spans="2:44" ht="12.75" hidden="1" customHeight="1">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c r="AA533" s="247"/>
      <c r="AB533" s="247"/>
      <c r="AC533" s="247"/>
      <c r="AD533" s="247"/>
      <c r="AE533" s="247"/>
      <c r="AF533" s="247"/>
      <c r="AG533" s="247"/>
      <c r="AH533" s="247"/>
      <c r="AI533" s="247"/>
      <c r="AJ533" s="247"/>
      <c r="AK533" s="247"/>
      <c r="AL533" s="247"/>
      <c r="AM533" s="247"/>
      <c r="AN533" s="247"/>
      <c r="AO533" s="247"/>
      <c r="AP533" s="247"/>
      <c r="AQ533" s="247"/>
      <c r="AR533" s="247"/>
    </row>
    <row r="534" spans="2:44" ht="12.75" hidden="1" customHeight="1">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c r="AA534" s="247"/>
      <c r="AB534" s="247"/>
      <c r="AC534" s="247"/>
      <c r="AD534" s="247"/>
      <c r="AE534" s="247"/>
      <c r="AF534" s="247"/>
      <c r="AG534" s="247"/>
      <c r="AH534" s="247"/>
      <c r="AI534" s="247"/>
      <c r="AJ534" s="247"/>
      <c r="AK534" s="247"/>
      <c r="AL534" s="247"/>
      <c r="AM534" s="247"/>
      <c r="AN534" s="247"/>
      <c r="AO534" s="247"/>
      <c r="AP534" s="247"/>
      <c r="AQ534" s="247"/>
      <c r="AR534" s="247"/>
    </row>
    <row r="535" spans="2:44" ht="12.75" hidden="1" customHeight="1">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c r="AA535" s="247"/>
      <c r="AB535" s="247"/>
      <c r="AC535" s="247"/>
      <c r="AD535" s="247"/>
      <c r="AE535" s="247"/>
      <c r="AF535" s="247"/>
      <c r="AG535" s="247"/>
      <c r="AH535" s="247"/>
      <c r="AI535" s="247"/>
      <c r="AJ535" s="247"/>
      <c r="AK535" s="247"/>
      <c r="AL535" s="247"/>
      <c r="AM535" s="247"/>
      <c r="AN535" s="247"/>
      <c r="AO535" s="247"/>
      <c r="AP535" s="247"/>
      <c r="AQ535" s="247"/>
      <c r="AR535" s="247"/>
    </row>
    <row r="536" spans="2:44" ht="12.75" hidden="1" customHeight="1">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row>
    <row r="537" spans="2:44" ht="12.75" hidden="1" customHeight="1">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row>
    <row r="538" spans="2:44" ht="12.75" hidden="1" customHeight="1">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row>
    <row r="539" spans="2:44" ht="12.75" hidden="1" customHeight="1">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7"/>
      <c r="AL539" s="247"/>
      <c r="AM539" s="247"/>
      <c r="AN539" s="247"/>
      <c r="AO539" s="247"/>
      <c r="AP539" s="247"/>
      <c r="AQ539" s="247"/>
      <c r="AR539" s="247"/>
    </row>
    <row r="540" spans="2:44" ht="12.75" hidden="1" customHeight="1">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c r="AA540" s="247"/>
      <c r="AB540" s="247"/>
      <c r="AC540" s="247"/>
      <c r="AD540" s="247"/>
      <c r="AE540" s="247"/>
      <c r="AF540" s="247"/>
      <c r="AG540" s="247"/>
      <c r="AH540" s="247"/>
      <c r="AI540" s="247"/>
      <c r="AJ540" s="247"/>
      <c r="AK540" s="247"/>
      <c r="AL540" s="247"/>
      <c r="AM540" s="247"/>
      <c r="AN540" s="247"/>
      <c r="AO540" s="247"/>
      <c r="AP540" s="247"/>
      <c r="AQ540" s="247"/>
      <c r="AR540" s="247"/>
    </row>
    <row r="541" spans="2:44" ht="12.75" hidden="1" customHeight="1">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47"/>
      <c r="AO541" s="247"/>
      <c r="AP541" s="247"/>
      <c r="AQ541" s="247"/>
      <c r="AR541" s="247"/>
    </row>
    <row r="542" spans="2:44" ht="12.75" hidden="1" customHeight="1">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c r="AB542" s="247"/>
      <c r="AC542" s="247"/>
      <c r="AD542" s="247"/>
      <c r="AE542" s="247"/>
      <c r="AF542" s="247"/>
      <c r="AG542" s="247"/>
      <c r="AH542" s="247"/>
      <c r="AI542" s="247"/>
      <c r="AJ542" s="247"/>
      <c r="AK542" s="247"/>
      <c r="AL542" s="247"/>
      <c r="AM542" s="247"/>
      <c r="AN542" s="247"/>
      <c r="AO542" s="247"/>
      <c r="AP542" s="247"/>
      <c r="AQ542" s="247"/>
      <c r="AR542" s="247"/>
    </row>
    <row r="543" spans="2:44" ht="12.75" hidden="1" customHeight="1">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47"/>
      <c r="AO543" s="247"/>
      <c r="AP543" s="247"/>
      <c r="AQ543" s="247"/>
      <c r="AR543" s="247"/>
    </row>
    <row r="544" spans="2:44" ht="12.75" hidden="1" customHeight="1">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c r="AM544" s="247"/>
      <c r="AN544" s="247"/>
      <c r="AO544" s="247"/>
      <c r="AP544" s="247"/>
      <c r="AQ544" s="247"/>
      <c r="AR544" s="247"/>
    </row>
    <row r="545" spans="2:44" ht="12.75" hidden="1" customHeight="1">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247"/>
      <c r="AJ545" s="247"/>
      <c r="AK545" s="247"/>
      <c r="AL545" s="247"/>
      <c r="AM545" s="247"/>
      <c r="AN545" s="247"/>
      <c r="AO545" s="247"/>
      <c r="AP545" s="247"/>
      <c r="AQ545" s="247"/>
      <c r="AR545" s="247"/>
    </row>
    <row r="546" spans="2:44" ht="12.75" hidden="1" customHeight="1">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7"/>
      <c r="AM546" s="247"/>
      <c r="AN546" s="247"/>
      <c r="AO546" s="247"/>
      <c r="AP546" s="247"/>
      <c r="AQ546" s="247"/>
      <c r="AR546" s="247"/>
    </row>
    <row r="547" spans="2:44" ht="12.75" hidden="1" customHeight="1">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247"/>
      <c r="AJ547" s="247"/>
      <c r="AK547" s="247"/>
      <c r="AL547" s="247"/>
      <c r="AM547" s="247"/>
      <c r="AN547" s="247"/>
      <c r="AO547" s="247"/>
      <c r="AP547" s="247"/>
      <c r="AQ547" s="247"/>
      <c r="AR547" s="247"/>
    </row>
    <row r="548" spans="2:44" ht="12.75" hidden="1" customHeight="1">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c r="AA548" s="247"/>
      <c r="AB548" s="247"/>
      <c r="AC548" s="247"/>
      <c r="AD548" s="247"/>
      <c r="AE548" s="247"/>
      <c r="AF548" s="247"/>
      <c r="AG548" s="247"/>
      <c r="AH548" s="247"/>
      <c r="AI548" s="247"/>
      <c r="AJ548" s="247"/>
      <c r="AK548" s="247"/>
      <c r="AL548" s="247"/>
      <c r="AM548" s="247"/>
      <c r="AN548" s="247"/>
      <c r="AO548" s="247"/>
      <c r="AP548" s="247"/>
      <c r="AQ548" s="247"/>
      <c r="AR548" s="247"/>
    </row>
    <row r="549" spans="2:44" ht="12.75" hidden="1" customHeight="1">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247"/>
      <c r="AK549" s="247"/>
      <c r="AL549" s="247"/>
      <c r="AM549" s="247"/>
      <c r="AN549" s="247"/>
      <c r="AO549" s="247"/>
      <c r="AP549" s="247"/>
      <c r="AQ549" s="247"/>
      <c r="AR549" s="247"/>
    </row>
    <row r="550" spans="2:44" ht="12.75" hidden="1" customHeight="1">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c r="AA550" s="247"/>
      <c r="AB550" s="247"/>
      <c r="AC550" s="247"/>
      <c r="AD550" s="247"/>
      <c r="AE550" s="247"/>
      <c r="AF550" s="247"/>
      <c r="AG550" s="247"/>
      <c r="AH550" s="247"/>
      <c r="AI550" s="247"/>
      <c r="AJ550" s="247"/>
      <c r="AK550" s="247"/>
      <c r="AL550" s="247"/>
      <c r="AM550" s="247"/>
      <c r="AN550" s="247"/>
      <c r="AO550" s="247"/>
      <c r="AP550" s="247"/>
      <c r="AQ550" s="247"/>
      <c r="AR550" s="247"/>
    </row>
    <row r="551" spans="2:44" ht="12.75" hidden="1" customHeight="1">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c r="AN551" s="247"/>
      <c r="AO551" s="247"/>
      <c r="AP551" s="247"/>
      <c r="AQ551" s="247"/>
      <c r="AR551" s="247"/>
    </row>
    <row r="552" spans="2:44" ht="12.75" hidden="1" customHeight="1">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47"/>
      <c r="AL552" s="247"/>
      <c r="AM552" s="247"/>
      <c r="AN552" s="247"/>
      <c r="AO552" s="247"/>
      <c r="AP552" s="247"/>
      <c r="AQ552" s="247"/>
      <c r="AR552" s="247"/>
    </row>
    <row r="553" spans="2:44" ht="12.75" hidden="1" customHeight="1">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c r="AA553" s="247"/>
      <c r="AB553" s="247"/>
      <c r="AC553" s="247"/>
      <c r="AD553" s="247"/>
      <c r="AE553" s="247"/>
      <c r="AF553" s="247"/>
      <c r="AG553" s="247"/>
      <c r="AH553" s="247"/>
      <c r="AI553" s="247"/>
      <c r="AJ553" s="247"/>
      <c r="AK553" s="247"/>
      <c r="AL553" s="247"/>
      <c r="AM553" s="247"/>
      <c r="AN553" s="247"/>
      <c r="AO553" s="247"/>
      <c r="AP553" s="247"/>
      <c r="AQ553" s="247"/>
      <c r="AR553" s="247"/>
    </row>
    <row r="554" spans="2:44" ht="12.75" hidden="1" customHeight="1">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c r="AA554" s="247"/>
      <c r="AB554" s="247"/>
      <c r="AC554" s="247"/>
      <c r="AD554" s="247"/>
      <c r="AE554" s="247"/>
      <c r="AF554" s="247"/>
      <c r="AG554" s="247"/>
      <c r="AH554" s="247"/>
      <c r="AI554" s="247"/>
      <c r="AJ554" s="247"/>
      <c r="AK554" s="247"/>
      <c r="AL554" s="247"/>
      <c r="AM554" s="247"/>
      <c r="AN554" s="247"/>
      <c r="AO554" s="247"/>
      <c r="AP554" s="247"/>
      <c r="AQ554" s="247"/>
      <c r="AR554" s="247"/>
    </row>
    <row r="555" spans="2:44" ht="12.75" hidden="1" customHeight="1">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47"/>
      <c r="AL555" s="247"/>
      <c r="AM555" s="247"/>
      <c r="AN555" s="247"/>
      <c r="AO555" s="247"/>
      <c r="AP555" s="247"/>
      <c r="AQ555" s="247"/>
      <c r="AR555" s="247"/>
    </row>
    <row r="556" spans="2:44" ht="12.75" hidden="1" customHeight="1">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c r="AA556" s="247"/>
      <c r="AB556" s="247"/>
      <c r="AC556" s="247"/>
      <c r="AD556" s="247"/>
      <c r="AE556" s="247"/>
      <c r="AF556" s="247"/>
      <c r="AG556" s="247"/>
      <c r="AH556" s="247"/>
      <c r="AI556" s="247"/>
      <c r="AJ556" s="247"/>
      <c r="AK556" s="247"/>
      <c r="AL556" s="247"/>
      <c r="AM556" s="247"/>
      <c r="AN556" s="247"/>
      <c r="AO556" s="247"/>
      <c r="AP556" s="247"/>
      <c r="AQ556" s="247"/>
      <c r="AR556" s="247"/>
    </row>
    <row r="557" spans="2:44" ht="12.75" hidden="1" customHeight="1">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7"/>
      <c r="AN557" s="247"/>
      <c r="AO557" s="247"/>
      <c r="AP557" s="247"/>
      <c r="AQ557" s="247"/>
      <c r="AR557" s="247"/>
    </row>
    <row r="558" spans="2:44" ht="12.75" hidden="1" customHeight="1">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c r="AA558" s="247"/>
      <c r="AB558" s="247"/>
      <c r="AC558" s="247"/>
      <c r="AD558" s="247"/>
      <c r="AE558" s="247"/>
      <c r="AF558" s="247"/>
      <c r="AG558" s="247"/>
      <c r="AH558" s="247"/>
      <c r="AI558" s="247"/>
      <c r="AJ558" s="247"/>
      <c r="AK558" s="247"/>
      <c r="AL558" s="247"/>
      <c r="AM558" s="247"/>
      <c r="AN558" s="247"/>
      <c r="AO558" s="247"/>
      <c r="AP558" s="247"/>
      <c r="AQ558" s="247"/>
      <c r="AR558" s="247"/>
    </row>
    <row r="559" spans="2:44" ht="12.75" hidden="1" customHeight="1">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c r="AN559" s="247"/>
      <c r="AO559" s="247"/>
      <c r="AP559" s="247"/>
      <c r="AQ559" s="247"/>
      <c r="AR559" s="247"/>
    </row>
    <row r="560" spans="2:44" ht="12.75" hidden="1" customHeight="1">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c r="AA560" s="247"/>
      <c r="AB560" s="247"/>
      <c r="AC560" s="247"/>
      <c r="AD560" s="247"/>
      <c r="AE560" s="247"/>
      <c r="AF560" s="247"/>
      <c r="AG560" s="247"/>
      <c r="AH560" s="247"/>
      <c r="AI560" s="247"/>
      <c r="AJ560" s="247"/>
      <c r="AK560" s="247"/>
      <c r="AL560" s="247"/>
      <c r="AM560" s="247"/>
      <c r="AN560" s="247"/>
      <c r="AO560" s="247"/>
      <c r="AP560" s="247"/>
      <c r="AQ560" s="247"/>
      <c r="AR560" s="247"/>
    </row>
    <row r="561" spans="2:44" ht="12.75" hidden="1" customHeight="1">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c r="AA561" s="247"/>
      <c r="AB561" s="247"/>
      <c r="AC561" s="247"/>
      <c r="AD561" s="247"/>
      <c r="AE561" s="247"/>
      <c r="AF561" s="247"/>
      <c r="AG561" s="247"/>
      <c r="AH561" s="247"/>
      <c r="AI561" s="247"/>
      <c r="AJ561" s="247"/>
      <c r="AK561" s="247"/>
      <c r="AL561" s="247"/>
      <c r="AM561" s="247"/>
      <c r="AN561" s="247"/>
      <c r="AO561" s="247"/>
      <c r="AP561" s="247"/>
      <c r="AQ561" s="247"/>
      <c r="AR561" s="247"/>
    </row>
    <row r="562" spans="2:44" ht="12.75" hidden="1" customHeight="1">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c r="AA562" s="247"/>
      <c r="AB562" s="247"/>
      <c r="AC562" s="247"/>
      <c r="AD562" s="247"/>
      <c r="AE562" s="247"/>
      <c r="AF562" s="247"/>
      <c r="AG562" s="247"/>
      <c r="AH562" s="247"/>
      <c r="AI562" s="247"/>
      <c r="AJ562" s="247"/>
      <c r="AK562" s="247"/>
      <c r="AL562" s="247"/>
      <c r="AM562" s="247"/>
      <c r="AN562" s="247"/>
      <c r="AO562" s="247"/>
      <c r="AP562" s="247"/>
      <c r="AQ562" s="247"/>
      <c r="AR562" s="247"/>
    </row>
    <row r="563" spans="2:44" ht="12.75" hidden="1" customHeight="1">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row>
    <row r="564" spans="2:44" ht="12.75" hidden="1" customHeight="1">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row>
    <row r="565" spans="2:44" ht="12.75" hidden="1" customHeight="1">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c r="AA565" s="247"/>
      <c r="AB565" s="247"/>
      <c r="AC565" s="247"/>
      <c r="AD565" s="247"/>
      <c r="AE565" s="247"/>
      <c r="AF565" s="247"/>
      <c r="AG565" s="247"/>
      <c r="AH565" s="247"/>
      <c r="AI565" s="247"/>
      <c r="AJ565" s="247"/>
      <c r="AK565" s="247"/>
      <c r="AL565" s="247"/>
      <c r="AM565" s="247"/>
      <c r="AN565" s="247"/>
      <c r="AO565" s="247"/>
      <c r="AP565" s="247"/>
      <c r="AQ565" s="247"/>
      <c r="AR565" s="247"/>
    </row>
    <row r="566" spans="2:44" ht="12.75" hidden="1" customHeight="1">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47"/>
      <c r="AO566" s="247"/>
      <c r="AP566" s="247"/>
      <c r="AQ566" s="247"/>
      <c r="AR566" s="247"/>
    </row>
    <row r="567" spans="2:44" ht="12.75" hidden="1" customHeight="1">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7"/>
      <c r="AK567" s="247"/>
      <c r="AL567" s="247"/>
      <c r="AM567" s="247"/>
      <c r="AN567" s="247"/>
      <c r="AO567" s="247"/>
      <c r="AP567" s="247"/>
      <c r="AQ567" s="247"/>
      <c r="AR567" s="247"/>
    </row>
    <row r="568" spans="2:44" ht="12.75" hidden="1" customHeight="1">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c r="AA568" s="247"/>
      <c r="AB568" s="247"/>
      <c r="AC568" s="247"/>
      <c r="AD568" s="247"/>
      <c r="AE568" s="247"/>
      <c r="AF568" s="247"/>
      <c r="AG568" s="247"/>
      <c r="AH568" s="247"/>
      <c r="AI568" s="247"/>
      <c r="AJ568" s="247"/>
      <c r="AK568" s="247"/>
      <c r="AL568" s="247"/>
      <c r="AM568" s="247"/>
      <c r="AN568" s="247"/>
      <c r="AO568" s="247"/>
      <c r="AP568" s="247"/>
      <c r="AQ568" s="247"/>
      <c r="AR568" s="247"/>
    </row>
    <row r="569" spans="2:44" ht="12.75" hidden="1" customHeight="1">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c r="AA569" s="247"/>
      <c r="AB569" s="247"/>
      <c r="AC569" s="247"/>
      <c r="AD569" s="247"/>
      <c r="AE569" s="247"/>
      <c r="AF569" s="247"/>
      <c r="AG569" s="247"/>
      <c r="AH569" s="247"/>
      <c r="AI569" s="247"/>
      <c r="AJ569" s="247"/>
      <c r="AK569" s="247"/>
      <c r="AL569" s="247"/>
      <c r="AM569" s="247"/>
      <c r="AN569" s="247"/>
      <c r="AO569" s="247"/>
      <c r="AP569" s="247"/>
      <c r="AQ569" s="247"/>
      <c r="AR569" s="247"/>
    </row>
    <row r="570" spans="2:44" ht="12.75" hidden="1" customHeight="1">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c r="AA570" s="247"/>
      <c r="AB570" s="247"/>
      <c r="AC570" s="247"/>
      <c r="AD570" s="247"/>
      <c r="AE570" s="247"/>
      <c r="AF570" s="247"/>
      <c r="AG570" s="247"/>
      <c r="AH570" s="247"/>
      <c r="AI570" s="247"/>
      <c r="AJ570" s="247"/>
      <c r="AK570" s="247"/>
      <c r="AL570" s="247"/>
      <c r="AM570" s="247"/>
      <c r="AN570" s="247"/>
      <c r="AO570" s="247"/>
      <c r="AP570" s="247"/>
      <c r="AQ570" s="247"/>
      <c r="AR570" s="247"/>
    </row>
    <row r="571" spans="2:44" ht="12.75" hidden="1" customHeight="1">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247"/>
      <c r="AK571" s="247"/>
      <c r="AL571" s="247"/>
      <c r="AM571" s="247"/>
      <c r="AN571" s="247"/>
      <c r="AO571" s="247"/>
      <c r="AP571" s="247"/>
      <c r="AQ571" s="247"/>
      <c r="AR571" s="247"/>
    </row>
    <row r="572" spans="2:44" ht="12.75" hidden="1" customHeight="1">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47"/>
      <c r="AK572" s="247"/>
      <c r="AL572" s="247"/>
      <c r="AM572" s="247"/>
      <c r="AN572" s="247"/>
      <c r="AO572" s="247"/>
      <c r="AP572" s="247"/>
      <c r="AQ572" s="247"/>
      <c r="AR572" s="247"/>
    </row>
    <row r="573" spans="2:44" ht="12.75" hidden="1" customHeight="1">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47"/>
      <c r="AK573" s="247"/>
      <c r="AL573" s="247"/>
      <c r="AM573" s="247"/>
      <c r="AN573" s="247"/>
      <c r="AO573" s="247"/>
      <c r="AP573" s="247"/>
      <c r="AQ573" s="247"/>
      <c r="AR573" s="247"/>
    </row>
    <row r="574" spans="2:44" ht="12.75" hidden="1" customHeight="1">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c r="AB574" s="247"/>
      <c r="AC574" s="247"/>
      <c r="AD574" s="247"/>
      <c r="AE574" s="247"/>
      <c r="AF574" s="247"/>
      <c r="AG574" s="247"/>
      <c r="AH574" s="247"/>
      <c r="AI574" s="247"/>
      <c r="AJ574" s="247"/>
      <c r="AK574" s="247"/>
      <c r="AL574" s="247"/>
      <c r="AM574" s="247"/>
      <c r="AN574" s="247"/>
      <c r="AO574" s="247"/>
      <c r="AP574" s="247"/>
      <c r="AQ574" s="247"/>
      <c r="AR574" s="247"/>
    </row>
    <row r="575" spans="2:44" ht="12.75" hidden="1" customHeight="1">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row>
    <row r="576" spans="2:44" ht="12.75" hidden="1" customHeight="1">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c r="AA576" s="247"/>
      <c r="AB576" s="247"/>
      <c r="AC576" s="247"/>
      <c r="AD576" s="247"/>
      <c r="AE576" s="247"/>
      <c r="AF576" s="247"/>
      <c r="AG576" s="247"/>
      <c r="AH576" s="247"/>
      <c r="AI576" s="247"/>
      <c r="AJ576" s="247"/>
      <c r="AK576" s="247"/>
      <c r="AL576" s="247"/>
      <c r="AM576" s="247"/>
      <c r="AN576" s="247"/>
      <c r="AO576" s="247"/>
      <c r="AP576" s="247"/>
      <c r="AQ576" s="247"/>
      <c r="AR576" s="247"/>
    </row>
    <row r="577" spans="2:44" ht="12.75" hidden="1" customHeight="1">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c r="AA577" s="247"/>
      <c r="AB577" s="247"/>
      <c r="AC577" s="247"/>
      <c r="AD577" s="247"/>
      <c r="AE577" s="247"/>
      <c r="AF577" s="247"/>
      <c r="AG577" s="247"/>
      <c r="AH577" s="247"/>
      <c r="AI577" s="247"/>
      <c r="AJ577" s="247"/>
      <c r="AK577" s="247"/>
      <c r="AL577" s="247"/>
      <c r="AM577" s="247"/>
      <c r="AN577" s="247"/>
      <c r="AO577" s="247"/>
      <c r="AP577" s="247"/>
      <c r="AQ577" s="247"/>
      <c r="AR577" s="247"/>
    </row>
    <row r="578" spans="2:44" ht="12.75" hidden="1" customHeight="1">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247"/>
      <c r="AL578" s="247"/>
      <c r="AM578" s="247"/>
      <c r="AN578" s="247"/>
      <c r="AO578" s="247"/>
      <c r="AP578" s="247"/>
      <c r="AQ578" s="247"/>
      <c r="AR578" s="247"/>
    </row>
    <row r="579" spans="2:44" ht="12.75" hidden="1" customHeight="1">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row>
    <row r="580" spans="2:44" ht="12.75" hidden="1" customHeight="1">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c r="AA580" s="247"/>
      <c r="AB580" s="247"/>
      <c r="AC580" s="247"/>
      <c r="AD580" s="247"/>
      <c r="AE580" s="247"/>
      <c r="AF580" s="247"/>
      <c r="AG580" s="247"/>
      <c r="AH580" s="247"/>
      <c r="AI580" s="247"/>
      <c r="AJ580" s="247"/>
      <c r="AK580" s="247"/>
      <c r="AL580" s="247"/>
      <c r="AM580" s="247"/>
      <c r="AN580" s="247"/>
      <c r="AO580" s="247"/>
      <c r="AP580" s="247"/>
      <c r="AQ580" s="247"/>
      <c r="AR580" s="247"/>
    </row>
    <row r="581" spans="2:44" ht="12.75" hidden="1" customHeight="1">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c r="AA581" s="247"/>
      <c r="AB581" s="247"/>
      <c r="AC581" s="247"/>
      <c r="AD581" s="247"/>
      <c r="AE581" s="247"/>
      <c r="AF581" s="247"/>
      <c r="AG581" s="247"/>
      <c r="AH581" s="247"/>
      <c r="AI581" s="247"/>
      <c r="AJ581" s="247"/>
      <c r="AK581" s="247"/>
      <c r="AL581" s="247"/>
      <c r="AM581" s="247"/>
      <c r="AN581" s="247"/>
      <c r="AO581" s="247"/>
      <c r="AP581" s="247"/>
      <c r="AQ581" s="247"/>
      <c r="AR581" s="247"/>
    </row>
    <row r="582" spans="2:44" ht="12.75" hidden="1" customHeight="1">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47"/>
      <c r="AO582" s="247"/>
      <c r="AP582" s="247"/>
      <c r="AQ582" s="247"/>
      <c r="AR582" s="247"/>
    </row>
    <row r="583" spans="2:44" ht="12.75" hidden="1" customHeight="1">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c r="AA583" s="247"/>
      <c r="AB583" s="247"/>
      <c r="AC583" s="247"/>
      <c r="AD583" s="247"/>
      <c r="AE583" s="247"/>
      <c r="AF583" s="247"/>
      <c r="AG583" s="247"/>
      <c r="AH583" s="247"/>
      <c r="AI583" s="247"/>
      <c r="AJ583" s="247"/>
      <c r="AK583" s="247"/>
      <c r="AL583" s="247"/>
      <c r="AM583" s="247"/>
      <c r="AN583" s="247"/>
      <c r="AO583" s="247"/>
      <c r="AP583" s="247"/>
      <c r="AQ583" s="247"/>
      <c r="AR583" s="247"/>
    </row>
    <row r="584" spans="2:44" ht="12.75" hidden="1" customHeight="1">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c r="AA584" s="247"/>
      <c r="AB584" s="247"/>
      <c r="AC584" s="247"/>
      <c r="AD584" s="247"/>
      <c r="AE584" s="247"/>
      <c r="AF584" s="247"/>
      <c r="AG584" s="247"/>
      <c r="AH584" s="247"/>
      <c r="AI584" s="247"/>
      <c r="AJ584" s="247"/>
      <c r="AK584" s="247"/>
      <c r="AL584" s="247"/>
      <c r="AM584" s="247"/>
      <c r="AN584" s="247"/>
      <c r="AO584" s="247"/>
      <c r="AP584" s="247"/>
      <c r="AQ584" s="247"/>
      <c r="AR584" s="247"/>
    </row>
    <row r="585" spans="2:44" ht="12.75" hidden="1" customHeight="1">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c r="AA585" s="247"/>
      <c r="AB585" s="247"/>
      <c r="AC585" s="247"/>
      <c r="AD585" s="247"/>
      <c r="AE585" s="247"/>
      <c r="AF585" s="247"/>
      <c r="AG585" s="247"/>
      <c r="AH585" s="247"/>
      <c r="AI585" s="247"/>
      <c r="AJ585" s="247"/>
      <c r="AK585" s="247"/>
      <c r="AL585" s="247"/>
      <c r="AM585" s="247"/>
      <c r="AN585" s="247"/>
      <c r="AO585" s="247"/>
      <c r="AP585" s="247"/>
      <c r="AQ585" s="247"/>
      <c r="AR585" s="247"/>
    </row>
    <row r="586" spans="2:44" ht="12.75" hidden="1" customHeight="1">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7"/>
      <c r="AN586" s="247"/>
      <c r="AO586" s="247"/>
      <c r="AP586" s="247"/>
      <c r="AQ586" s="247"/>
      <c r="AR586" s="247"/>
    </row>
    <row r="587" spans="2:44" ht="12.75" hidden="1" customHeight="1">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row>
    <row r="588" spans="2:44" ht="12.75" hidden="1" customHeight="1">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c r="AA588" s="247"/>
      <c r="AB588" s="247"/>
      <c r="AC588" s="247"/>
      <c r="AD588" s="247"/>
      <c r="AE588" s="247"/>
      <c r="AF588" s="247"/>
      <c r="AG588" s="247"/>
      <c r="AH588" s="247"/>
      <c r="AI588" s="247"/>
      <c r="AJ588" s="247"/>
      <c r="AK588" s="247"/>
      <c r="AL588" s="247"/>
      <c r="AM588" s="247"/>
      <c r="AN588" s="247"/>
      <c r="AO588" s="247"/>
      <c r="AP588" s="247"/>
      <c r="AQ588" s="247"/>
      <c r="AR588" s="247"/>
    </row>
    <row r="589" spans="2:44" ht="12.75" hidden="1" customHeight="1">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c r="AA589" s="247"/>
      <c r="AB589" s="247"/>
      <c r="AC589" s="247"/>
      <c r="AD589" s="247"/>
      <c r="AE589" s="247"/>
      <c r="AF589" s="247"/>
      <c r="AG589" s="247"/>
      <c r="AH589" s="247"/>
      <c r="AI589" s="247"/>
      <c r="AJ589" s="247"/>
      <c r="AK589" s="247"/>
      <c r="AL589" s="247"/>
      <c r="AM589" s="247"/>
      <c r="AN589" s="247"/>
      <c r="AO589" s="247"/>
      <c r="AP589" s="247"/>
      <c r="AQ589" s="247"/>
      <c r="AR589" s="247"/>
    </row>
    <row r="590" spans="2:44" ht="12.75" hidden="1" customHeight="1">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row>
    <row r="591" spans="2:44" ht="12.75" hidden="1" customHeight="1">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row>
    <row r="592" spans="2:44" ht="12.75" hidden="1" customHeight="1">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row>
    <row r="593" spans="2:44" ht="12.75" hidden="1" customHeight="1">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c r="AA593" s="247"/>
      <c r="AB593" s="247"/>
      <c r="AC593" s="247"/>
      <c r="AD593" s="247"/>
      <c r="AE593" s="247"/>
      <c r="AF593" s="247"/>
      <c r="AG593" s="247"/>
      <c r="AH593" s="247"/>
      <c r="AI593" s="247"/>
      <c r="AJ593" s="247"/>
      <c r="AK593" s="247"/>
      <c r="AL593" s="247"/>
      <c r="AM593" s="247"/>
      <c r="AN593" s="247"/>
      <c r="AO593" s="247"/>
      <c r="AP593" s="247"/>
      <c r="AQ593" s="247"/>
      <c r="AR593" s="247"/>
    </row>
    <row r="594" spans="2:44" ht="12.75" hidden="1" customHeight="1">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c r="AA594" s="247"/>
      <c r="AB594" s="247"/>
      <c r="AC594" s="247"/>
      <c r="AD594" s="247"/>
      <c r="AE594" s="247"/>
      <c r="AF594" s="247"/>
      <c r="AG594" s="247"/>
      <c r="AH594" s="247"/>
      <c r="AI594" s="247"/>
      <c r="AJ594" s="247"/>
      <c r="AK594" s="247"/>
      <c r="AL594" s="247"/>
      <c r="AM594" s="247"/>
      <c r="AN594" s="247"/>
      <c r="AO594" s="247"/>
      <c r="AP594" s="247"/>
      <c r="AQ594" s="247"/>
      <c r="AR594" s="247"/>
    </row>
    <row r="595" spans="2:44" ht="12.75" hidden="1" customHeight="1">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247"/>
      <c r="AL595" s="247"/>
      <c r="AM595" s="247"/>
      <c r="AN595" s="247"/>
      <c r="AO595" s="247"/>
      <c r="AP595" s="247"/>
      <c r="AQ595" s="247"/>
      <c r="AR595" s="247"/>
    </row>
    <row r="596" spans="2:44" ht="12.75" hidden="1" customHeight="1">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c r="AA596" s="247"/>
      <c r="AB596" s="247"/>
      <c r="AC596" s="247"/>
      <c r="AD596" s="247"/>
      <c r="AE596" s="247"/>
      <c r="AF596" s="247"/>
      <c r="AG596" s="247"/>
      <c r="AH596" s="247"/>
      <c r="AI596" s="247"/>
      <c r="AJ596" s="247"/>
      <c r="AK596" s="247"/>
      <c r="AL596" s="247"/>
      <c r="AM596" s="247"/>
      <c r="AN596" s="247"/>
      <c r="AO596" s="247"/>
      <c r="AP596" s="247"/>
      <c r="AQ596" s="247"/>
      <c r="AR596" s="247"/>
    </row>
    <row r="597" spans="2:44" ht="12.75" hidden="1" customHeight="1">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c r="AN597" s="247"/>
      <c r="AO597" s="247"/>
      <c r="AP597" s="247"/>
      <c r="AQ597" s="247"/>
      <c r="AR597" s="247"/>
    </row>
    <row r="598" spans="2:44" ht="12.75" hidden="1" customHeight="1">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c r="AA598" s="247"/>
      <c r="AB598" s="247"/>
      <c r="AC598" s="247"/>
      <c r="AD598" s="247"/>
      <c r="AE598" s="247"/>
      <c r="AF598" s="247"/>
      <c r="AG598" s="247"/>
      <c r="AH598" s="247"/>
      <c r="AI598" s="247"/>
      <c r="AJ598" s="247"/>
      <c r="AK598" s="247"/>
      <c r="AL598" s="247"/>
      <c r="AM598" s="247"/>
      <c r="AN598" s="247"/>
      <c r="AO598" s="247"/>
      <c r="AP598" s="247"/>
      <c r="AQ598" s="247"/>
      <c r="AR598" s="247"/>
    </row>
    <row r="599" spans="2:44" ht="12.75" hidden="1" customHeight="1">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7"/>
      <c r="AL599" s="247"/>
      <c r="AM599" s="247"/>
      <c r="AN599" s="247"/>
      <c r="AO599" s="247"/>
      <c r="AP599" s="247"/>
      <c r="AQ599" s="247"/>
      <c r="AR599" s="247"/>
    </row>
    <row r="600" spans="2:44" ht="12.75" hidden="1" customHeight="1">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c r="AA600" s="247"/>
      <c r="AB600" s="247"/>
      <c r="AC600" s="247"/>
      <c r="AD600" s="247"/>
      <c r="AE600" s="247"/>
      <c r="AF600" s="247"/>
      <c r="AG600" s="247"/>
      <c r="AH600" s="247"/>
      <c r="AI600" s="247"/>
      <c r="AJ600" s="247"/>
      <c r="AK600" s="247"/>
      <c r="AL600" s="247"/>
      <c r="AM600" s="247"/>
      <c r="AN600" s="247"/>
      <c r="AO600" s="247"/>
      <c r="AP600" s="247"/>
      <c r="AQ600" s="247"/>
      <c r="AR600" s="247"/>
    </row>
    <row r="601" spans="2:44" ht="12.75" hidden="1" customHeight="1">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7"/>
      <c r="AL601" s="247"/>
      <c r="AM601" s="247"/>
      <c r="AN601" s="247"/>
      <c r="AO601" s="247"/>
      <c r="AP601" s="247"/>
      <c r="AQ601" s="247"/>
      <c r="AR601" s="247"/>
    </row>
    <row r="602" spans="2:44" ht="12.75" hidden="1" customHeight="1">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c r="AA602" s="247"/>
      <c r="AB602" s="247"/>
      <c r="AC602" s="247"/>
      <c r="AD602" s="247"/>
      <c r="AE602" s="247"/>
      <c r="AF602" s="247"/>
      <c r="AG602" s="247"/>
      <c r="AH602" s="247"/>
      <c r="AI602" s="247"/>
      <c r="AJ602" s="247"/>
      <c r="AK602" s="247"/>
      <c r="AL602" s="247"/>
      <c r="AM602" s="247"/>
      <c r="AN602" s="247"/>
      <c r="AO602" s="247"/>
      <c r="AP602" s="247"/>
      <c r="AQ602" s="247"/>
      <c r="AR602" s="247"/>
    </row>
    <row r="603" spans="2:44" ht="12.75" hidden="1" customHeight="1">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c r="AA603" s="247"/>
      <c r="AB603" s="247"/>
      <c r="AC603" s="247"/>
      <c r="AD603" s="247"/>
      <c r="AE603" s="247"/>
      <c r="AF603" s="247"/>
      <c r="AG603" s="247"/>
      <c r="AH603" s="247"/>
      <c r="AI603" s="247"/>
      <c r="AJ603" s="247"/>
      <c r="AK603" s="247"/>
      <c r="AL603" s="247"/>
      <c r="AM603" s="247"/>
      <c r="AN603" s="247"/>
      <c r="AO603" s="247"/>
      <c r="AP603" s="247"/>
      <c r="AQ603" s="247"/>
      <c r="AR603" s="247"/>
    </row>
    <row r="604" spans="2:44" ht="12.75" hidden="1" customHeight="1">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c r="AA604" s="247"/>
      <c r="AB604" s="247"/>
      <c r="AC604" s="247"/>
      <c r="AD604" s="247"/>
      <c r="AE604" s="247"/>
      <c r="AF604" s="247"/>
      <c r="AG604" s="247"/>
      <c r="AH604" s="247"/>
      <c r="AI604" s="247"/>
      <c r="AJ604" s="247"/>
      <c r="AK604" s="247"/>
      <c r="AL604" s="247"/>
      <c r="AM604" s="247"/>
      <c r="AN604" s="247"/>
      <c r="AO604" s="247"/>
      <c r="AP604" s="247"/>
      <c r="AQ604" s="247"/>
      <c r="AR604" s="247"/>
    </row>
    <row r="605" spans="2:44" ht="12.75" hidden="1" customHeight="1">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7"/>
      <c r="AN605" s="247"/>
      <c r="AO605" s="247"/>
      <c r="AP605" s="247"/>
      <c r="AQ605" s="247"/>
      <c r="AR605" s="247"/>
    </row>
    <row r="606" spans="2:44" ht="12.75" hidden="1" customHeight="1">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7"/>
      <c r="AM606" s="247"/>
      <c r="AN606" s="247"/>
      <c r="AO606" s="247"/>
      <c r="AP606" s="247"/>
      <c r="AQ606" s="247"/>
      <c r="AR606" s="247"/>
    </row>
    <row r="607" spans="2:44" ht="12.75" hidden="1" customHeight="1">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c r="AN607" s="247"/>
      <c r="AO607" s="247"/>
      <c r="AP607" s="247"/>
      <c r="AQ607" s="247"/>
      <c r="AR607" s="247"/>
    </row>
    <row r="608" spans="2:44" ht="12.75" hidden="1" customHeight="1">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c r="AA608" s="247"/>
      <c r="AB608" s="247"/>
      <c r="AC608" s="247"/>
      <c r="AD608" s="247"/>
      <c r="AE608" s="247"/>
      <c r="AF608" s="247"/>
      <c r="AG608" s="247"/>
      <c r="AH608" s="247"/>
      <c r="AI608" s="247"/>
      <c r="AJ608" s="247"/>
      <c r="AK608" s="247"/>
      <c r="AL608" s="247"/>
      <c r="AM608" s="247"/>
      <c r="AN608" s="247"/>
      <c r="AO608" s="247"/>
      <c r="AP608" s="247"/>
      <c r="AQ608" s="247"/>
      <c r="AR608" s="247"/>
    </row>
    <row r="609" spans="2:44" ht="12.75" hidden="1" customHeight="1">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c r="AA609" s="247"/>
      <c r="AB609" s="247"/>
      <c r="AC609" s="247"/>
      <c r="AD609" s="247"/>
      <c r="AE609" s="247"/>
      <c r="AF609" s="247"/>
      <c r="AG609" s="247"/>
      <c r="AH609" s="247"/>
      <c r="AI609" s="247"/>
      <c r="AJ609" s="247"/>
      <c r="AK609" s="247"/>
      <c r="AL609" s="247"/>
      <c r="AM609" s="247"/>
      <c r="AN609" s="247"/>
      <c r="AO609" s="247"/>
      <c r="AP609" s="247"/>
      <c r="AQ609" s="247"/>
      <c r="AR609" s="247"/>
    </row>
    <row r="610" spans="2:44" ht="12.75" hidden="1" customHeight="1">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47"/>
      <c r="AK610" s="247"/>
      <c r="AL610" s="247"/>
      <c r="AM610" s="247"/>
      <c r="AN610" s="247"/>
      <c r="AO610" s="247"/>
      <c r="AP610" s="247"/>
      <c r="AQ610" s="247"/>
      <c r="AR610" s="247"/>
    </row>
    <row r="611" spans="2:44" ht="12.75" hidden="1" customHeight="1">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c r="AA611" s="247"/>
      <c r="AB611" s="247"/>
      <c r="AC611" s="247"/>
      <c r="AD611" s="247"/>
      <c r="AE611" s="247"/>
      <c r="AF611" s="247"/>
      <c r="AG611" s="247"/>
      <c r="AH611" s="247"/>
      <c r="AI611" s="247"/>
      <c r="AJ611" s="247"/>
      <c r="AK611" s="247"/>
      <c r="AL611" s="247"/>
      <c r="AM611" s="247"/>
      <c r="AN611" s="247"/>
      <c r="AO611" s="247"/>
      <c r="AP611" s="247"/>
      <c r="AQ611" s="247"/>
      <c r="AR611" s="247"/>
    </row>
    <row r="612" spans="2:44" ht="12.75" hidden="1" customHeight="1">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c r="AA612" s="247"/>
      <c r="AB612" s="247"/>
      <c r="AC612" s="247"/>
      <c r="AD612" s="247"/>
      <c r="AE612" s="247"/>
      <c r="AF612" s="247"/>
      <c r="AG612" s="247"/>
      <c r="AH612" s="247"/>
      <c r="AI612" s="247"/>
      <c r="AJ612" s="247"/>
      <c r="AK612" s="247"/>
      <c r="AL612" s="247"/>
      <c r="AM612" s="247"/>
      <c r="AN612" s="247"/>
      <c r="AO612" s="247"/>
      <c r="AP612" s="247"/>
      <c r="AQ612" s="247"/>
      <c r="AR612" s="247"/>
    </row>
    <row r="613" spans="2:44" ht="12.75" hidden="1" customHeight="1">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c r="AA613" s="247"/>
      <c r="AB613" s="247"/>
      <c r="AC613" s="247"/>
      <c r="AD613" s="247"/>
      <c r="AE613" s="247"/>
      <c r="AF613" s="247"/>
      <c r="AG613" s="247"/>
      <c r="AH613" s="247"/>
      <c r="AI613" s="247"/>
      <c r="AJ613" s="247"/>
      <c r="AK613" s="247"/>
      <c r="AL613" s="247"/>
      <c r="AM613" s="247"/>
      <c r="AN613" s="247"/>
      <c r="AO613" s="247"/>
      <c r="AP613" s="247"/>
      <c r="AQ613" s="247"/>
      <c r="AR613" s="247"/>
    </row>
    <row r="614" spans="2:44" ht="12.75" hidden="1" customHeight="1">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row>
    <row r="615" spans="2:44" ht="12.75" hidden="1" customHeight="1">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7"/>
      <c r="AP615" s="247"/>
      <c r="AQ615" s="247"/>
      <c r="AR615" s="247"/>
    </row>
    <row r="616" spans="2:44" ht="12.75" hidden="1" customHeight="1">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c r="AA616" s="247"/>
      <c r="AB616" s="247"/>
      <c r="AC616" s="247"/>
      <c r="AD616" s="247"/>
      <c r="AE616" s="247"/>
      <c r="AF616" s="247"/>
      <c r="AG616" s="247"/>
      <c r="AH616" s="247"/>
      <c r="AI616" s="247"/>
      <c r="AJ616" s="247"/>
      <c r="AK616" s="247"/>
      <c r="AL616" s="247"/>
      <c r="AM616" s="247"/>
      <c r="AN616" s="247"/>
      <c r="AO616" s="247"/>
      <c r="AP616" s="247"/>
      <c r="AQ616" s="247"/>
      <c r="AR616" s="247"/>
    </row>
    <row r="617" spans="2:44" ht="12.75" hidden="1" customHeight="1">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row>
    <row r="618" spans="2:44" ht="12.75" hidden="1" customHeight="1">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row>
    <row r="619" spans="2:44" ht="12.75" hidden="1" customHeight="1">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row>
    <row r="620" spans="2:44" ht="12.75" hidden="1" customHeight="1">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row>
    <row r="621" spans="2:44" ht="12.75" hidden="1" customHeight="1">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row>
    <row r="622" spans="2:44" ht="12.75" hidden="1" customHeight="1">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7"/>
      <c r="AL622" s="247"/>
      <c r="AM622" s="247"/>
      <c r="AN622" s="247"/>
      <c r="AO622" s="247"/>
      <c r="AP622" s="247"/>
      <c r="AQ622" s="247"/>
      <c r="AR622" s="247"/>
    </row>
    <row r="623" spans="2:44" ht="12.75" hidden="1" customHeight="1">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c r="AA623" s="247"/>
      <c r="AB623" s="247"/>
      <c r="AC623" s="247"/>
      <c r="AD623" s="247"/>
      <c r="AE623" s="247"/>
      <c r="AF623" s="247"/>
      <c r="AG623" s="247"/>
      <c r="AH623" s="247"/>
      <c r="AI623" s="247"/>
      <c r="AJ623" s="247"/>
      <c r="AK623" s="247"/>
      <c r="AL623" s="247"/>
      <c r="AM623" s="247"/>
      <c r="AN623" s="247"/>
      <c r="AO623" s="247"/>
      <c r="AP623" s="247"/>
      <c r="AQ623" s="247"/>
      <c r="AR623" s="247"/>
    </row>
    <row r="624" spans="2:44" ht="12.75" hidden="1" customHeight="1">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c r="AA624" s="247"/>
      <c r="AB624" s="247"/>
      <c r="AC624" s="247"/>
      <c r="AD624" s="247"/>
      <c r="AE624" s="247"/>
      <c r="AF624" s="247"/>
      <c r="AG624" s="247"/>
      <c r="AH624" s="247"/>
      <c r="AI624" s="247"/>
      <c r="AJ624" s="247"/>
      <c r="AK624" s="247"/>
      <c r="AL624" s="247"/>
      <c r="AM624" s="247"/>
      <c r="AN624" s="247"/>
      <c r="AO624" s="247"/>
      <c r="AP624" s="247"/>
      <c r="AQ624" s="247"/>
      <c r="AR624" s="247"/>
    </row>
    <row r="625" spans="2:44" ht="12.75" hidden="1" customHeight="1">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row>
    <row r="626" spans="2:44" ht="12.75" hidden="1" customHeight="1">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row>
    <row r="627" spans="2:44" ht="12.75" hidden="1" customHeight="1">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row>
    <row r="628" spans="2:44" ht="12.75" hidden="1" customHeight="1">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row>
    <row r="629" spans="2:44" ht="12.75" hidden="1" customHeight="1">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row>
    <row r="630" spans="2:44" ht="12.75" hidden="1" customHeight="1">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247"/>
      <c r="AL630" s="247"/>
      <c r="AM630" s="247"/>
      <c r="AN630" s="247"/>
      <c r="AO630" s="247"/>
      <c r="AP630" s="247"/>
      <c r="AQ630" s="247"/>
      <c r="AR630" s="247"/>
    </row>
    <row r="631" spans="2:44" ht="12.75" hidden="1" customHeight="1">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c r="AA631" s="247"/>
      <c r="AB631" s="247"/>
      <c r="AC631" s="247"/>
      <c r="AD631" s="247"/>
      <c r="AE631" s="247"/>
      <c r="AF631" s="247"/>
      <c r="AG631" s="247"/>
      <c r="AH631" s="247"/>
      <c r="AI631" s="247"/>
      <c r="AJ631" s="247"/>
      <c r="AK631" s="247"/>
      <c r="AL631" s="247"/>
      <c r="AM631" s="247"/>
      <c r="AN631" s="247"/>
      <c r="AO631" s="247"/>
      <c r="AP631" s="247"/>
      <c r="AQ631" s="247"/>
      <c r="AR631" s="247"/>
    </row>
    <row r="632" spans="2:44" ht="12.75" hidden="1" customHeight="1">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c r="AA632" s="247"/>
      <c r="AB632" s="247"/>
      <c r="AC632" s="247"/>
      <c r="AD632" s="247"/>
      <c r="AE632" s="247"/>
      <c r="AF632" s="247"/>
      <c r="AG632" s="247"/>
      <c r="AH632" s="247"/>
      <c r="AI632" s="247"/>
      <c r="AJ632" s="247"/>
      <c r="AK632" s="247"/>
      <c r="AL632" s="247"/>
      <c r="AM632" s="247"/>
      <c r="AN632" s="247"/>
      <c r="AO632" s="247"/>
      <c r="AP632" s="247"/>
      <c r="AQ632" s="247"/>
      <c r="AR632" s="247"/>
    </row>
    <row r="633" spans="2:44" ht="12.75" hidden="1" customHeight="1">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row>
    <row r="634" spans="2:44" ht="12.75" hidden="1" customHeight="1">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row>
    <row r="635" spans="2:44" ht="12.75" hidden="1" customHeight="1">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row>
    <row r="636" spans="2:44" ht="12.75" hidden="1" customHeight="1">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c r="AA636" s="247"/>
      <c r="AB636" s="247"/>
      <c r="AC636" s="247"/>
      <c r="AD636" s="247"/>
      <c r="AE636" s="247"/>
      <c r="AF636" s="247"/>
      <c r="AG636" s="247"/>
      <c r="AH636" s="247"/>
      <c r="AI636" s="247"/>
      <c r="AJ636" s="247"/>
      <c r="AK636" s="247"/>
      <c r="AL636" s="247"/>
      <c r="AM636" s="247"/>
      <c r="AN636" s="247"/>
      <c r="AO636" s="247"/>
      <c r="AP636" s="247"/>
      <c r="AQ636" s="247"/>
      <c r="AR636" s="247"/>
    </row>
    <row r="637" spans="2:44" ht="12.75" hidden="1" customHeight="1">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row>
    <row r="638" spans="2:44" ht="12.75" hidden="1" customHeight="1">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row>
    <row r="639" spans="2:44" ht="12.75" hidden="1" customHeight="1">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row>
    <row r="640" spans="2:44" ht="12.75" hidden="1" customHeight="1">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7"/>
      <c r="AL640" s="247"/>
      <c r="AM640" s="247"/>
      <c r="AN640" s="247"/>
      <c r="AO640" s="247"/>
      <c r="AP640" s="247"/>
      <c r="AQ640" s="247"/>
      <c r="AR640" s="247"/>
    </row>
    <row r="641" spans="2:44" ht="12.75" hidden="1" customHeight="1">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247"/>
      <c r="AL641" s="247"/>
      <c r="AM641" s="247"/>
      <c r="AN641" s="247"/>
      <c r="AO641" s="247"/>
      <c r="AP641" s="247"/>
      <c r="AQ641" s="247"/>
      <c r="AR641" s="247"/>
    </row>
    <row r="642" spans="2:44" ht="12.75" hidden="1" customHeight="1">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c r="AA642" s="247"/>
      <c r="AB642" s="247"/>
      <c r="AC642" s="247"/>
      <c r="AD642" s="247"/>
      <c r="AE642" s="247"/>
      <c r="AF642" s="247"/>
      <c r="AG642" s="247"/>
      <c r="AH642" s="247"/>
      <c r="AI642" s="247"/>
      <c r="AJ642" s="247"/>
      <c r="AK642" s="247"/>
      <c r="AL642" s="247"/>
      <c r="AM642" s="247"/>
      <c r="AN642" s="247"/>
      <c r="AO642" s="247"/>
      <c r="AP642" s="247"/>
      <c r="AQ642" s="247"/>
      <c r="AR642" s="247"/>
    </row>
    <row r="643" spans="2:44" ht="12.75" hidden="1" customHeight="1">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c r="AA643" s="247"/>
      <c r="AB643" s="247"/>
      <c r="AC643" s="247"/>
      <c r="AD643" s="247"/>
      <c r="AE643" s="247"/>
      <c r="AF643" s="247"/>
      <c r="AG643" s="247"/>
      <c r="AH643" s="247"/>
      <c r="AI643" s="247"/>
      <c r="AJ643" s="247"/>
      <c r="AK643" s="247"/>
      <c r="AL643" s="247"/>
      <c r="AM643" s="247"/>
      <c r="AN643" s="247"/>
      <c r="AO643" s="247"/>
      <c r="AP643" s="247"/>
      <c r="AQ643" s="247"/>
      <c r="AR643" s="247"/>
    </row>
    <row r="644" spans="2:44" ht="12.75" hidden="1" customHeight="1">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row>
    <row r="645" spans="2:44" ht="12.75" hidden="1" customHeight="1">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row>
    <row r="646" spans="2:44" ht="12.75" hidden="1" customHeight="1">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row>
    <row r="647" spans="2:44" ht="12.75" hidden="1" customHeight="1">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row>
    <row r="648" spans="2:44" ht="12.75" hidden="1" customHeight="1">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247"/>
      <c r="AL648" s="247"/>
      <c r="AM648" s="247"/>
      <c r="AN648" s="247"/>
      <c r="AO648" s="247"/>
      <c r="AP648" s="247"/>
      <c r="AQ648" s="247"/>
      <c r="AR648" s="247"/>
    </row>
    <row r="649" spans="2:44" ht="12.75" hidden="1" customHeight="1">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247"/>
      <c r="AL649" s="247"/>
      <c r="AM649" s="247"/>
      <c r="AN649" s="247"/>
      <c r="AO649" s="247"/>
      <c r="AP649" s="247"/>
      <c r="AQ649" s="247"/>
      <c r="AR649" s="247"/>
    </row>
    <row r="650" spans="2:44" ht="12.75" hidden="1" customHeight="1">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247"/>
      <c r="AL650" s="247"/>
      <c r="AM650" s="247"/>
      <c r="AN650" s="247"/>
      <c r="AO650" s="247"/>
      <c r="AP650" s="247"/>
      <c r="AQ650" s="247"/>
      <c r="AR650" s="247"/>
    </row>
    <row r="651" spans="2:44" ht="12.75" hidden="1" customHeight="1">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7"/>
      <c r="AN651" s="247"/>
      <c r="AO651" s="247"/>
      <c r="AP651" s="247"/>
      <c r="AQ651" s="247"/>
      <c r="AR651" s="247"/>
    </row>
    <row r="652" spans="2:44" ht="12.75" hidden="1" customHeight="1">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c r="AA652" s="247"/>
      <c r="AB652" s="247"/>
      <c r="AC652" s="247"/>
      <c r="AD652" s="247"/>
      <c r="AE652" s="247"/>
      <c r="AF652" s="247"/>
      <c r="AG652" s="247"/>
      <c r="AH652" s="247"/>
      <c r="AI652" s="247"/>
      <c r="AJ652" s="247"/>
      <c r="AK652" s="247"/>
      <c r="AL652" s="247"/>
      <c r="AM652" s="247"/>
      <c r="AN652" s="247"/>
      <c r="AO652" s="247"/>
      <c r="AP652" s="247"/>
      <c r="AQ652" s="247"/>
      <c r="AR652" s="247"/>
    </row>
    <row r="653" spans="2:44" ht="12.75" hidden="1" customHeight="1">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c r="AN653" s="247"/>
      <c r="AO653" s="247"/>
      <c r="AP653" s="247"/>
      <c r="AQ653" s="247"/>
      <c r="AR653" s="247"/>
    </row>
    <row r="654" spans="2:44" ht="12.75" hidden="1" customHeight="1">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247"/>
      <c r="AL654" s="247"/>
      <c r="AM654" s="247"/>
      <c r="AN654" s="247"/>
      <c r="AO654" s="247"/>
      <c r="AP654" s="247"/>
      <c r="AQ654" s="247"/>
      <c r="AR654" s="247"/>
    </row>
    <row r="655" spans="2:44" ht="12.75" hidden="1" customHeight="1">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7"/>
      <c r="AL655" s="247"/>
      <c r="AM655" s="247"/>
      <c r="AN655" s="247"/>
      <c r="AO655" s="247"/>
      <c r="AP655" s="247"/>
      <c r="AQ655" s="247"/>
      <c r="AR655" s="247"/>
    </row>
    <row r="656" spans="2:44" ht="12.75" hidden="1" customHeight="1">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row>
    <row r="657" spans="2:44" ht="12.75" hidden="1" customHeight="1">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row>
    <row r="658" spans="2:44" ht="12.75" hidden="1" customHeight="1">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7"/>
      <c r="AL658" s="247"/>
      <c r="AM658" s="247"/>
      <c r="AN658" s="247"/>
      <c r="AO658" s="247"/>
      <c r="AP658" s="247"/>
      <c r="AQ658" s="247"/>
      <c r="AR658" s="247"/>
    </row>
    <row r="659" spans="2:44" ht="12.75" hidden="1" customHeight="1">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c r="AA659" s="247"/>
      <c r="AB659" s="247"/>
      <c r="AC659" s="247"/>
      <c r="AD659" s="247"/>
      <c r="AE659" s="247"/>
      <c r="AF659" s="247"/>
      <c r="AG659" s="247"/>
      <c r="AH659" s="247"/>
      <c r="AI659" s="247"/>
      <c r="AJ659" s="247"/>
      <c r="AK659" s="247"/>
      <c r="AL659" s="247"/>
      <c r="AM659" s="247"/>
      <c r="AN659" s="247"/>
      <c r="AO659" s="247"/>
      <c r="AP659" s="247"/>
      <c r="AQ659" s="247"/>
      <c r="AR659" s="247"/>
    </row>
    <row r="660" spans="2:44" ht="12.75" hidden="1" customHeight="1">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7"/>
      <c r="AL660" s="247"/>
      <c r="AM660" s="247"/>
      <c r="AN660" s="247"/>
      <c r="AO660" s="247"/>
      <c r="AP660" s="247"/>
      <c r="AQ660" s="247"/>
      <c r="AR660" s="247"/>
    </row>
    <row r="661" spans="2:44" ht="12.75" hidden="1" customHeight="1">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row>
    <row r="662" spans="2:44" ht="12.75" hidden="1" customHeight="1">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row>
    <row r="663" spans="2:44" ht="12.75" hidden="1" customHeight="1">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row>
    <row r="664" spans="2:44" ht="12.75" hidden="1" customHeight="1">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row>
    <row r="665" spans="2:44" ht="12.75" hidden="1" customHeight="1">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row>
    <row r="666" spans="2:44" ht="12.75" hidden="1" customHeight="1">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c r="AB666" s="247"/>
      <c r="AC666" s="247"/>
      <c r="AD666" s="247"/>
      <c r="AE666" s="247"/>
      <c r="AF666" s="247"/>
      <c r="AG666" s="247"/>
      <c r="AH666" s="247"/>
      <c r="AI666" s="247"/>
      <c r="AJ666" s="247"/>
      <c r="AK666" s="247"/>
      <c r="AL666" s="247"/>
      <c r="AM666" s="247"/>
      <c r="AN666" s="247"/>
      <c r="AO666" s="247"/>
      <c r="AP666" s="247"/>
      <c r="AQ666" s="247"/>
      <c r="AR666" s="247"/>
    </row>
    <row r="667" spans="2:44" ht="12.75" hidden="1" customHeight="1">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247"/>
      <c r="AL667" s="247"/>
      <c r="AM667" s="247"/>
      <c r="AN667" s="247"/>
      <c r="AO667" s="247"/>
      <c r="AP667" s="247"/>
      <c r="AQ667" s="247"/>
      <c r="AR667" s="247"/>
    </row>
    <row r="668" spans="2:44" ht="12.75" hidden="1" customHeight="1">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row>
    <row r="669" spans="2:44" ht="12.75" hidden="1" customHeight="1">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row>
    <row r="670" spans="2:44" ht="12.75" hidden="1" customHeight="1">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row>
    <row r="671" spans="2:44" ht="12.75" hidden="1" customHeight="1">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7"/>
      <c r="AK671" s="247"/>
      <c r="AL671" s="247"/>
      <c r="AM671" s="247"/>
      <c r="AN671" s="247"/>
      <c r="AO671" s="247"/>
      <c r="AP671" s="247"/>
      <c r="AQ671" s="247"/>
      <c r="AR671" s="247"/>
    </row>
    <row r="672" spans="2:44" ht="12.75" hidden="1" customHeight="1">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row>
    <row r="673" spans="2:44" ht="12.75" hidden="1" customHeight="1">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row>
    <row r="674" spans="2:44" ht="12.75" hidden="1" customHeight="1">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247"/>
      <c r="AL674" s="247"/>
      <c r="AM674" s="247"/>
      <c r="AN674" s="247"/>
      <c r="AO674" s="247"/>
      <c r="AP674" s="247"/>
      <c r="AQ674" s="247"/>
      <c r="AR674" s="247"/>
    </row>
    <row r="675" spans="2:44" ht="12.75" hidden="1" customHeight="1">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247"/>
      <c r="AL675" s="247"/>
      <c r="AM675" s="247"/>
      <c r="AN675" s="247"/>
      <c r="AO675" s="247"/>
      <c r="AP675" s="247"/>
      <c r="AQ675" s="247"/>
      <c r="AR675" s="247"/>
    </row>
    <row r="676" spans="2:44" ht="12.75" hidden="1" customHeight="1">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7"/>
      <c r="AK676" s="247"/>
      <c r="AL676" s="247"/>
      <c r="AM676" s="247"/>
      <c r="AN676" s="247"/>
      <c r="AO676" s="247"/>
      <c r="AP676" s="247"/>
      <c r="AQ676" s="247"/>
      <c r="AR676" s="247"/>
    </row>
    <row r="677" spans="2:44" ht="12.75" hidden="1" customHeight="1">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row>
    <row r="678" spans="2:44" ht="12.75" hidden="1" customHeight="1">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7"/>
      <c r="AK678" s="247"/>
      <c r="AL678" s="247"/>
      <c r="AM678" s="247"/>
      <c r="AN678" s="247"/>
      <c r="AO678" s="247"/>
      <c r="AP678" s="247"/>
      <c r="AQ678" s="247"/>
      <c r="AR678" s="247"/>
    </row>
    <row r="679" spans="2:44" ht="12.75" hidden="1" customHeight="1">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47"/>
      <c r="AL679" s="247"/>
      <c r="AM679" s="247"/>
      <c r="AN679" s="247"/>
      <c r="AO679" s="247"/>
      <c r="AP679" s="247"/>
      <c r="AQ679" s="247"/>
      <c r="AR679" s="247"/>
    </row>
    <row r="680" spans="2:44" ht="12.75" hidden="1" customHeight="1">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c r="AA680" s="247"/>
      <c r="AB680" s="247"/>
      <c r="AC680" s="247"/>
      <c r="AD680" s="247"/>
      <c r="AE680" s="247"/>
      <c r="AF680" s="247"/>
      <c r="AG680" s="247"/>
      <c r="AH680" s="247"/>
      <c r="AI680" s="247"/>
      <c r="AJ680" s="247"/>
      <c r="AK680" s="247"/>
      <c r="AL680" s="247"/>
      <c r="AM680" s="247"/>
      <c r="AN680" s="247"/>
      <c r="AO680" s="247"/>
      <c r="AP680" s="247"/>
      <c r="AQ680" s="247"/>
      <c r="AR680" s="247"/>
    </row>
    <row r="681" spans="2:44" ht="12.75" hidden="1" customHeight="1">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c r="AA681" s="247"/>
      <c r="AB681" s="247"/>
      <c r="AC681" s="247"/>
      <c r="AD681" s="247"/>
      <c r="AE681" s="247"/>
      <c r="AF681" s="247"/>
      <c r="AG681" s="247"/>
      <c r="AH681" s="247"/>
      <c r="AI681" s="247"/>
      <c r="AJ681" s="247"/>
      <c r="AK681" s="247"/>
      <c r="AL681" s="247"/>
      <c r="AM681" s="247"/>
      <c r="AN681" s="247"/>
      <c r="AO681" s="247"/>
      <c r="AP681" s="247"/>
      <c r="AQ681" s="247"/>
      <c r="AR681" s="247"/>
    </row>
    <row r="682" spans="2:44" ht="12.75" hidden="1" customHeight="1">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row>
    <row r="683" spans="2:44" ht="12.75" hidden="1" customHeight="1">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row>
    <row r="684" spans="2:44" ht="12.75" hidden="1" customHeight="1">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c r="AA684" s="247"/>
      <c r="AB684" s="247"/>
      <c r="AC684" s="247"/>
      <c r="AD684" s="247"/>
      <c r="AE684" s="247"/>
      <c r="AF684" s="247"/>
      <c r="AG684" s="247"/>
      <c r="AH684" s="247"/>
      <c r="AI684" s="247"/>
      <c r="AJ684" s="247"/>
      <c r="AK684" s="247"/>
      <c r="AL684" s="247"/>
      <c r="AM684" s="247"/>
      <c r="AN684" s="247"/>
      <c r="AO684" s="247"/>
      <c r="AP684" s="247"/>
      <c r="AQ684" s="247"/>
      <c r="AR684" s="247"/>
    </row>
    <row r="685" spans="2:44" ht="12.75" hidden="1" customHeight="1">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c r="AA685" s="247"/>
      <c r="AB685" s="247"/>
      <c r="AC685" s="247"/>
      <c r="AD685" s="247"/>
      <c r="AE685" s="247"/>
      <c r="AF685" s="247"/>
      <c r="AG685" s="247"/>
      <c r="AH685" s="247"/>
      <c r="AI685" s="247"/>
      <c r="AJ685" s="247"/>
      <c r="AK685" s="247"/>
      <c r="AL685" s="247"/>
      <c r="AM685" s="247"/>
      <c r="AN685" s="247"/>
      <c r="AO685" s="247"/>
      <c r="AP685" s="247"/>
      <c r="AQ685" s="247"/>
      <c r="AR685" s="247"/>
    </row>
    <row r="686" spans="2:44" ht="12.75" hidden="1" customHeight="1">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47"/>
      <c r="AL686" s="247"/>
      <c r="AM686" s="247"/>
      <c r="AN686" s="247"/>
      <c r="AO686" s="247"/>
      <c r="AP686" s="247"/>
      <c r="AQ686" s="247"/>
      <c r="AR686" s="247"/>
    </row>
    <row r="687" spans="2:44" ht="12.75" hidden="1" customHeight="1">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247"/>
      <c r="AL687" s="247"/>
      <c r="AM687" s="247"/>
      <c r="AN687" s="247"/>
      <c r="AO687" s="247"/>
      <c r="AP687" s="247"/>
      <c r="AQ687" s="247"/>
      <c r="AR687" s="247"/>
    </row>
    <row r="688" spans="2:44" ht="12.75" hidden="1" customHeight="1">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c r="AA688" s="247"/>
      <c r="AB688" s="247"/>
      <c r="AC688" s="247"/>
      <c r="AD688" s="247"/>
      <c r="AE688" s="247"/>
      <c r="AF688" s="247"/>
      <c r="AG688" s="247"/>
      <c r="AH688" s="247"/>
      <c r="AI688" s="247"/>
      <c r="AJ688" s="247"/>
      <c r="AK688" s="247"/>
      <c r="AL688" s="247"/>
      <c r="AM688" s="247"/>
      <c r="AN688" s="247"/>
      <c r="AO688" s="247"/>
      <c r="AP688" s="247"/>
      <c r="AQ688" s="247"/>
      <c r="AR688" s="247"/>
    </row>
    <row r="689" spans="2:44" ht="12.75" hidden="1" customHeight="1">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c r="AA689" s="247"/>
      <c r="AB689" s="247"/>
      <c r="AC689" s="247"/>
      <c r="AD689" s="247"/>
      <c r="AE689" s="247"/>
      <c r="AF689" s="247"/>
      <c r="AG689" s="247"/>
      <c r="AH689" s="247"/>
      <c r="AI689" s="247"/>
      <c r="AJ689" s="247"/>
      <c r="AK689" s="247"/>
      <c r="AL689" s="247"/>
      <c r="AM689" s="247"/>
      <c r="AN689" s="247"/>
      <c r="AO689" s="247"/>
      <c r="AP689" s="247"/>
      <c r="AQ689" s="247"/>
      <c r="AR689" s="247"/>
    </row>
    <row r="690" spans="2:44" ht="12.75" hidden="1" customHeight="1">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row>
    <row r="691" spans="2:44" ht="12.75" hidden="1" customHeight="1">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AN691" s="247"/>
      <c r="AO691" s="247"/>
      <c r="AP691" s="247"/>
      <c r="AQ691" s="247"/>
      <c r="AR691" s="247"/>
    </row>
    <row r="692" spans="2:44" ht="12.75" hidden="1" customHeight="1">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7"/>
      <c r="AL692" s="247"/>
      <c r="AM692" s="247"/>
      <c r="AN692" s="247"/>
      <c r="AO692" s="247"/>
      <c r="AP692" s="247"/>
      <c r="AQ692" s="247"/>
      <c r="AR692" s="247"/>
    </row>
    <row r="693" spans="2:44" ht="12.75" hidden="1" customHeight="1">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247"/>
      <c r="AL693" s="247"/>
      <c r="AM693" s="247"/>
      <c r="AN693" s="247"/>
      <c r="AO693" s="247"/>
      <c r="AP693" s="247"/>
      <c r="AQ693" s="247"/>
      <c r="AR693" s="247"/>
    </row>
    <row r="694" spans="2:44" ht="12.75" hidden="1" customHeight="1">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row>
    <row r="695" spans="2:44" ht="12.75" hidden="1" customHeight="1">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row>
    <row r="696" spans="2:44" ht="12.75" hidden="1" customHeight="1">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7"/>
      <c r="AQ696" s="247"/>
      <c r="AR696" s="247"/>
    </row>
    <row r="697" spans="2:44" ht="12.75" hidden="1" customHeight="1">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7"/>
      <c r="AN697" s="247"/>
      <c r="AO697" s="247"/>
      <c r="AP697" s="247"/>
      <c r="AQ697" s="247"/>
      <c r="AR697" s="247"/>
    </row>
    <row r="698" spans="2:44" ht="12.75" hidden="1" customHeight="1">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row>
    <row r="699" spans="2:44" ht="12.75" hidden="1" customHeight="1">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row>
    <row r="700" spans="2:44" ht="12.75" hidden="1" customHeight="1">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7"/>
      <c r="AL700" s="247"/>
      <c r="AM700" s="247"/>
      <c r="AN700" s="247"/>
      <c r="AO700" s="247"/>
      <c r="AP700" s="247"/>
      <c r="AQ700" s="247"/>
      <c r="AR700" s="247"/>
    </row>
    <row r="701" spans="2:44" ht="12.75" hidden="1" customHeight="1">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row>
    <row r="702" spans="2:44" ht="12.75" hidden="1" customHeight="1">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row>
    <row r="703" spans="2:44" ht="12.75" hidden="1" customHeight="1">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c r="AA703" s="247"/>
      <c r="AB703" s="247"/>
      <c r="AC703" s="247"/>
      <c r="AD703" s="247"/>
      <c r="AE703" s="247"/>
      <c r="AF703" s="247"/>
      <c r="AG703" s="247"/>
      <c r="AH703" s="247"/>
      <c r="AI703" s="247"/>
      <c r="AJ703" s="247"/>
      <c r="AK703" s="247"/>
      <c r="AL703" s="247"/>
      <c r="AM703" s="247"/>
      <c r="AN703" s="247"/>
      <c r="AO703" s="247"/>
      <c r="AP703" s="247"/>
      <c r="AQ703" s="247"/>
      <c r="AR703" s="247"/>
    </row>
    <row r="704" spans="2:44" ht="12.75" hidden="1" customHeight="1">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7"/>
      <c r="AL704" s="247"/>
      <c r="AM704" s="247"/>
      <c r="AN704" s="247"/>
      <c r="AO704" s="247"/>
      <c r="AP704" s="247"/>
      <c r="AQ704" s="247"/>
      <c r="AR704" s="247"/>
    </row>
    <row r="705" spans="2:44" ht="12.75" hidden="1" customHeight="1">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247"/>
      <c r="AL705" s="247"/>
      <c r="AM705" s="247"/>
      <c r="AN705" s="247"/>
      <c r="AO705" s="247"/>
      <c r="AP705" s="247"/>
      <c r="AQ705" s="247"/>
      <c r="AR705" s="247"/>
    </row>
    <row r="706" spans="2:44" ht="12.75" hidden="1" customHeight="1">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row>
    <row r="707" spans="2:44" ht="12.75" hidden="1" customHeight="1">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row>
    <row r="708" spans="2:44" ht="12.75" hidden="1" customHeight="1">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c r="AA708" s="247"/>
      <c r="AB708" s="247"/>
      <c r="AC708" s="247"/>
      <c r="AD708" s="247"/>
      <c r="AE708" s="247"/>
      <c r="AF708" s="247"/>
      <c r="AG708" s="247"/>
      <c r="AH708" s="247"/>
      <c r="AI708" s="247"/>
      <c r="AJ708" s="247"/>
      <c r="AK708" s="247"/>
      <c r="AL708" s="247"/>
      <c r="AM708" s="247"/>
      <c r="AN708" s="247"/>
      <c r="AO708" s="247"/>
      <c r="AP708" s="247"/>
      <c r="AQ708" s="247"/>
      <c r="AR708" s="247"/>
    </row>
    <row r="709" spans="2:44" ht="12.75" hidden="1" customHeight="1">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c r="AA709" s="247"/>
      <c r="AB709" s="247"/>
      <c r="AC709" s="247"/>
      <c r="AD709" s="247"/>
      <c r="AE709" s="247"/>
      <c r="AF709" s="247"/>
      <c r="AG709" s="247"/>
      <c r="AH709" s="247"/>
      <c r="AI709" s="247"/>
      <c r="AJ709" s="247"/>
      <c r="AK709" s="247"/>
      <c r="AL709" s="247"/>
      <c r="AM709" s="247"/>
      <c r="AN709" s="247"/>
      <c r="AO709" s="247"/>
      <c r="AP709" s="247"/>
      <c r="AQ709" s="247"/>
      <c r="AR709" s="247"/>
    </row>
    <row r="710" spans="2:44" ht="12.75" hidden="1" customHeight="1">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47"/>
      <c r="AE710" s="247"/>
      <c r="AF710" s="247"/>
      <c r="AG710" s="247"/>
      <c r="AH710" s="247"/>
      <c r="AI710" s="247"/>
      <c r="AJ710" s="247"/>
      <c r="AK710" s="247"/>
      <c r="AL710" s="247"/>
      <c r="AM710" s="247"/>
      <c r="AN710" s="247"/>
      <c r="AO710" s="247"/>
      <c r="AP710" s="247"/>
      <c r="AQ710" s="247"/>
      <c r="AR710" s="247"/>
    </row>
    <row r="711" spans="2:44" ht="12.75" hidden="1" customHeight="1">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c r="AB711" s="247"/>
      <c r="AC711" s="247"/>
      <c r="AD711" s="247"/>
      <c r="AE711" s="247"/>
      <c r="AF711" s="247"/>
      <c r="AG711" s="247"/>
      <c r="AH711" s="247"/>
      <c r="AI711" s="247"/>
      <c r="AJ711" s="247"/>
      <c r="AK711" s="247"/>
      <c r="AL711" s="247"/>
      <c r="AM711" s="247"/>
      <c r="AN711" s="247"/>
      <c r="AO711" s="247"/>
      <c r="AP711" s="247"/>
      <c r="AQ711" s="247"/>
      <c r="AR711" s="247"/>
    </row>
    <row r="712" spans="2:44" ht="12.75" hidden="1" customHeight="1">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247"/>
      <c r="AD712" s="247"/>
      <c r="AE712" s="247"/>
      <c r="AF712" s="247"/>
      <c r="AG712" s="247"/>
      <c r="AH712" s="247"/>
      <c r="AI712" s="247"/>
      <c r="AJ712" s="247"/>
      <c r="AK712" s="247"/>
      <c r="AL712" s="247"/>
      <c r="AM712" s="247"/>
      <c r="AN712" s="247"/>
      <c r="AO712" s="247"/>
      <c r="AP712" s="247"/>
      <c r="AQ712" s="247"/>
      <c r="AR712" s="247"/>
    </row>
    <row r="713" spans="2:44" ht="12.75" hidden="1" customHeight="1">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c r="AA713" s="247"/>
      <c r="AB713" s="247"/>
      <c r="AC713" s="247"/>
      <c r="AD713" s="247"/>
      <c r="AE713" s="247"/>
      <c r="AF713" s="247"/>
      <c r="AG713" s="247"/>
      <c r="AH713" s="247"/>
      <c r="AI713" s="247"/>
      <c r="AJ713" s="247"/>
      <c r="AK713" s="247"/>
      <c r="AL713" s="247"/>
      <c r="AM713" s="247"/>
      <c r="AN713" s="247"/>
      <c r="AO713" s="247"/>
      <c r="AP713" s="247"/>
      <c r="AQ713" s="247"/>
      <c r="AR713" s="247"/>
    </row>
    <row r="714" spans="2:44" ht="12.75" hidden="1" customHeight="1">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c r="AA714" s="247"/>
      <c r="AB714" s="247"/>
      <c r="AC714" s="247"/>
      <c r="AD714" s="247"/>
      <c r="AE714" s="247"/>
      <c r="AF714" s="247"/>
      <c r="AG714" s="247"/>
      <c r="AH714" s="247"/>
      <c r="AI714" s="247"/>
      <c r="AJ714" s="247"/>
      <c r="AK714" s="247"/>
      <c r="AL714" s="247"/>
      <c r="AM714" s="247"/>
      <c r="AN714" s="247"/>
      <c r="AO714" s="247"/>
      <c r="AP714" s="247"/>
      <c r="AQ714" s="247"/>
      <c r="AR714" s="247"/>
    </row>
    <row r="715" spans="2:44" ht="12.75" hidden="1" customHeight="1">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c r="AA715" s="247"/>
      <c r="AB715" s="247"/>
      <c r="AC715" s="247"/>
      <c r="AD715" s="247"/>
      <c r="AE715" s="247"/>
      <c r="AF715" s="247"/>
      <c r="AG715" s="247"/>
      <c r="AH715" s="247"/>
      <c r="AI715" s="247"/>
      <c r="AJ715" s="247"/>
      <c r="AK715" s="247"/>
      <c r="AL715" s="247"/>
      <c r="AM715" s="247"/>
      <c r="AN715" s="247"/>
      <c r="AO715" s="247"/>
      <c r="AP715" s="247"/>
      <c r="AQ715" s="247"/>
      <c r="AR715" s="247"/>
    </row>
    <row r="716" spans="2:44" ht="12.75" hidden="1" customHeight="1">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247"/>
      <c r="AK716" s="247"/>
      <c r="AL716" s="247"/>
      <c r="AM716" s="247"/>
      <c r="AN716" s="247"/>
      <c r="AO716" s="247"/>
      <c r="AP716" s="247"/>
      <c r="AQ716" s="247"/>
      <c r="AR716" s="247"/>
    </row>
    <row r="717" spans="2:44" ht="12.75" hidden="1" customHeight="1">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c r="AA717" s="247"/>
      <c r="AB717" s="247"/>
      <c r="AC717" s="247"/>
      <c r="AD717" s="247"/>
      <c r="AE717" s="247"/>
      <c r="AF717" s="247"/>
      <c r="AG717" s="247"/>
      <c r="AH717" s="247"/>
      <c r="AI717" s="247"/>
      <c r="AJ717" s="247"/>
      <c r="AK717" s="247"/>
      <c r="AL717" s="247"/>
      <c r="AM717" s="247"/>
      <c r="AN717" s="247"/>
      <c r="AO717" s="247"/>
      <c r="AP717" s="247"/>
      <c r="AQ717" s="247"/>
      <c r="AR717" s="247"/>
    </row>
    <row r="718" spans="2:44" ht="12.75" hidden="1" customHeight="1">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row>
    <row r="719" spans="2:44" ht="12.75" hidden="1" customHeight="1">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row>
    <row r="720" spans="2:44" ht="12.75" hidden="1" customHeight="1">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47"/>
      <c r="AK720" s="247"/>
      <c r="AL720" s="247"/>
      <c r="AM720" s="247"/>
      <c r="AN720" s="247"/>
      <c r="AO720" s="247"/>
      <c r="AP720" s="247"/>
      <c r="AQ720" s="247"/>
      <c r="AR720" s="247"/>
    </row>
    <row r="721" spans="2:44" ht="12.75" hidden="1" customHeight="1">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c r="AA721" s="247"/>
      <c r="AB721" s="247"/>
      <c r="AC721" s="247"/>
      <c r="AD721" s="247"/>
      <c r="AE721" s="247"/>
      <c r="AF721" s="247"/>
      <c r="AG721" s="247"/>
      <c r="AH721" s="247"/>
      <c r="AI721" s="247"/>
      <c r="AJ721" s="247"/>
      <c r="AK721" s="247"/>
      <c r="AL721" s="247"/>
      <c r="AM721" s="247"/>
      <c r="AN721" s="247"/>
      <c r="AO721" s="247"/>
      <c r="AP721" s="247"/>
      <c r="AQ721" s="247"/>
      <c r="AR721" s="247"/>
    </row>
    <row r="722" spans="2:44" ht="12.75" hidden="1" customHeight="1">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c r="AA722" s="247"/>
      <c r="AB722" s="247"/>
      <c r="AC722" s="247"/>
      <c r="AD722" s="247"/>
      <c r="AE722" s="247"/>
      <c r="AF722" s="247"/>
      <c r="AG722" s="247"/>
      <c r="AH722" s="247"/>
      <c r="AI722" s="247"/>
      <c r="AJ722" s="247"/>
      <c r="AK722" s="247"/>
      <c r="AL722" s="247"/>
      <c r="AM722" s="247"/>
      <c r="AN722" s="247"/>
      <c r="AO722" s="247"/>
      <c r="AP722" s="247"/>
      <c r="AQ722" s="247"/>
      <c r="AR722" s="247"/>
    </row>
    <row r="723" spans="2:44" ht="12.75" hidden="1" customHeight="1">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c r="AA723" s="247"/>
      <c r="AB723" s="247"/>
      <c r="AC723" s="247"/>
      <c r="AD723" s="247"/>
      <c r="AE723" s="247"/>
      <c r="AF723" s="247"/>
      <c r="AG723" s="247"/>
      <c r="AH723" s="247"/>
      <c r="AI723" s="247"/>
      <c r="AJ723" s="247"/>
      <c r="AK723" s="247"/>
      <c r="AL723" s="247"/>
      <c r="AM723" s="247"/>
      <c r="AN723" s="247"/>
      <c r="AO723" s="247"/>
      <c r="AP723" s="247"/>
      <c r="AQ723" s="247"/>
      <c r="AR723" s="247"/>
    </row>
    <row r="724" spans="2:44" ht="12.75" hidden="1" customHeight="1">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row>
    <row r="725" spans="2:44" ht="12.75" hidden="1" customHeight="1">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row>
    <row r="726" spans="2:44" ht="12.75" hidden="1" customHeight="1">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row>
    <row r="727" spans="2:44" ht="12.75" hidden="1" customHeight="1">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row>
    <row r="728" spans="2:44" ht="12.75" hidden="1" customHeight="1">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c r="AA728" s="247"/>
      <c r="AB728" s="247"/>
      <c r="AC728" s="247"/>
      <c r="AD728" s="247"/>
      <c r="AE728" s="247"/>
      <c r="AF728" s="247"/>
      <c r="AG728" s="247"/>
      <c r="AH728" s="247"/>
      <c r="AI728" s="247"/>
      <c r="AJ728" s="247"/>
      <c r="AK728" s="247"/>
      <c r="AL728" s="247"/>
      <c r="AM728" s="247"/>
      <c r="AN728" s="247"/>
      <c r="AO728" s="247"/>
      <c r="AP728" s="247"/>
      <c r="AQ728" s="247"/>
      <c r="AR728" s="247"/>
    </row>
    <row r="729" spans="2:44" ht="12.75" hidden="1" customHeight="1">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247"/>
      <c r="AL729" s="247"/>
      <c r="AM729" s="247"/>
      <c r="AN729" s="247"/>
      <c r="AO729" s="247"/>
      <c r="AP729" s="247"/>
      <c r="AQ729" s="247"/>
      <c r="AR729" s="247"/>
    </row>
    <row r="730" spans="2:44" ht="12.75" hidden="1" customHeight="1">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c r="AA730" s="247"/>
      <c r="AB730" s="247"/>
      <c r="AC730" s="247"/>
      <c r="AD730" s="247"/>
      <c r="AE730" s="247"/>
      <c r="AF730" s="247"/>
      <c r="AG730" s="247"/>
      <c r="AH730" s="247"/>
      <c r="AI730" s="247"/>
      <c r="AJ730" s="247"/>
      <c r="AK730" s="247"/>
      <c r="AL730" s="247"/>
      <c r="AM730" s="247"/>
      <c r="AN730" s="247"/>
      <c r="AO730" s="247"/>
      <c r="AP730" s="247"/>
      <c r="AQ730" s="247"/>
      <c r="AR730" s="247"/>
    </row>
    <row r="731" spans="2:44" ht="12.75" hidden="1" customHeight="1">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c r="AA731" s="247"/>
      <c r="AB731" s="247"/>
      <c r="AC731" s="247"/>
      <c r="AD731" s="247"/>
      <c r="AE731" s="247"/>
      <c r="AF731" s="247"/>
      <c r="AG731" s="247"/>
      <c r="AH731" s="247"/>
      <c r="AI731" s="247"/>
      <c r="AJ731" s="247"/>
      <c r="AK731" s="247"/>
      <c r="AL731" s="247"/>
      <c r="AM731" s="247"/>
      <c r="AN731" s="247"/>
      <c r="AO731" s="247"/>
      <c r="AP731" s="247"/>
      <c r="AQ731" s="247"/>
      <c r="AR731" s="247"/>
    </row>
    <row r="732" spans="2:44" ht="12.75" hidden="1" customHeight="1">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row>
    <row r="733" spans="2:44" ht="12.75" hidden="1" customHeight="1">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7"/>
      <c r="AM733" s="247"/>
      <c r="AN733" s="247"/>
      <c r="AO733" s="247"/>
      <c r="AP733" s="247"/>
      <c r="AQ733" s="247"/>
      <c r="AR733" s="247"/>
    </row>
    <row r="734" spans="2:44" ht="12.75" hidden="1" customHeight="1">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row>
    <row r="735" spans="2:44" ht="12.75" hidden="1" customHeight="1">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row>
    <row r="736" spans="2:44" ht="12.75" hidden="1" customHeight="1">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c r="AA736" s="247"/>
      <c r="AB736" s="247"/>
      <c r="AC736" s="247"/>
      <c r="AD736" s="247"/>
      <c r="AE736" s="247"/>
      <c r="AF736" s="247"/>
      <c r="AG736" s="247"/>
      <c r="AH736" s="247"/>
      <c r="AI736" s="247"/>
      <c r="AJ736" s="247"/>
      <c r="AK736" s="247"/>
      <c r="AL736" s="247"/>
      <c r="AM736" s="247"/>
      <c r="AN736" s="247"/>
      <c r="AO736" s="247"/>
      <c r="AP736" s="247"/>
      <c r="AQ736" s="247"/>
      <c r="AR736" s="247"/>
    </row>
    <row r="737" spans="2:44" ht="12.75" hidden="1" customHeight="1">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row>
    <row r="738" spans="2:44" ht="12.75" hidden="1" customHeight="1">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7"/>
      <c r="AJ738" s="247"/>
      <c r="AK738" s="247"/>
      <c r="AL738" s="247"/>
      <c r="AM738" s="247"/>
      <c r="AN738" s="247"/>
      <c r="AO738" s="247"/>
      <c r="AP738" s="247"/>
      <c r="AQ738" s="247"/>
      <c r="AR738" s="247"/>
    </row>
    <row r="739" spans="2:44" ht="12.75" hidden="1" customHeight="1">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7"/>
      <c r="AJ739" s="247"/>
      <c r="AK739" s="247"/>
      <c r="AL739" s="247"/>
      <c r="AM739" s="247"/>
      <c r="AN739" s="247"/>
      <c r="AO739" s="247"/>
      <c r="AP739" s="247"/>
      <c r="AQ739" s="247"/>
      <c r="AR739" s="247"/>
    </row>
    <row r="740" spans="2:44" ht="12.75" hidden="1" customHeight="1">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247"/>
      <c r="AL740" s="247"/>
      <c r="AM740" s="247"/>
      <c r="AN740" s="247"/>
      <c r="AO740" s="247"/>
      <c r="AP740" s="247"/>
      <c r="AQ740" s="247"/>
      <c r="AR740" s="247"/>
    </row>
    <row r="741" spans="2:44" ht="12.75" hidden="1" customHeight="1">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row>
    <row r="742" spans="2:44" ht="12.75" hidden="1" customHeight="1">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7"/>
      <c r="AJ742" s="247"/>
      <c r="AK742" s="247"/>
      <c r="AL742" s="247"/>
      <c r="AM742" s="247"/>
      <c r="AN742" s="247"/>
      <c r="AO742" s="247"/>
      <c r="AP742" s="247"/>
      <c r="AQ742" s="247"/>
      <c r="AR742" s="247"/>
    </row>
    <row r="743" spans="2:44" ht="12.75" hidden="1" customHeight="1">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row>
    <row r="744" spans="2:44" ht="12.75" hidden="1" customHeight="1">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row>
    <row r="745" spans="2:44" ht="12.75" hidden="1" customHeight="1">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row>
    <row r="746" spans="2:44" ht="12.75" hidden="1" customHeight="1">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row>
    <row r="747" spans="2:44" ht="12.75" hidden="1" customHeight="1">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c r="AA747" s="247"/>
      <c r="AB747" s="247"/>
      <c r="AC747" s="247"/>
      <c r="AD747" s="247"/>
      <c r="AE747" s="247"/>
      <c r="AF747" s="247"/>
      <c r="AG747" s="247"/>
      <c r="AH747" s="247"/>
      <c r="AI747" s="247"/>
      <c r="AJ747" s="247"/>
      <c r="AK747" s="247"/>
      <c r="AL747" s="247"/>
      <c r="AM747" s="247"/>
      <c r="AN747" s="247"/>
      <c r="AO747" s="247"/>
      <c r="AP747" s="247"/>
      <c r="AQ747" s="247"/>
      <c r="AR747" s="247"/>
    </row>
    <row r="748" spans="2:44" ht="12.75" hidden="1" customHeight="1">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7"/>
      <c r="AL748" s="247"/>
      <c r="AM748" s="247"/>
      <c r="AN748" s="247"/>
      <c r="AO748" s="247"/>
      <c r="AP748" s="247"/>
      <c r="AQ748" s="247"/>
      <c r="AR748" s="247"/>
    </row>
    <row r="749" spans="2:44" ht="12.75" hidden="1" customHeight="1">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row>
    <row r="750" spans="2:44" ht="12.75" hidden="1" customHeight="1">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c r="AA750" s="247"/>
      <c r="AB750" s="247"/>
      <c r="AC750" s="247"/>
      <c r="AD750" s="247"/>
      <c r="AE750" s="247"/>
      <c r="AF750" s="247"/>
      <c r="AG750" s="247"/>
      <c r="AH750" s="247"/>
      <c r="AI750" s="247"/>
      <c r="AJ750" s="247"/>
      <c r="AK750" s="247"/>
      <c r="AL750" s="247"/>
      <c r="AM750" s="247"/>
      <c r="AN750" s="247"/>
      <c r="AO750" s="247"/>
      <c r="AP750" s="247"/>
      <c r="AQ750" s="247"/>
      <c r="AR750" s="247"/>
    </row>
    <row r="751" spans="2:44" ht="12.75" hidden="1" customHeight="1">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c r="AA751" s="247"/>
      <c r="AB751" s="247"/>
      <c r="AC751" s="247"/>
      <c r="AD751" s="247"/>
      <c r="AE751" s="247"/>
      <c r="AF751" s="247"/>
      <c r="AG751" s="247"/>
      <c r="AH751" s="247"/>
      <c r="AI751" s="247"/>
      <c r="AJ751" s="247"/>
      <c r="AK751" s="247"/>
      <c r="AL751" s="247"/>
      <c r="AM751" s="247"/>
      <c r="AN751" s="247"/>
      <c r="AO751" s="247"/>
      <c r="AP751" s="247"/>
      <c r="AQ751" s="247"/>
      <c r="AR751" s="247"/>
    </row>
    <row r="752" spans="2:44" ht="12.75" hidden="1" customHeight="1">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47"/>
      <c r="AL752" s="247"/>
      <c r="AM752" s="247"/>
      <c r="AN752" s="247"/>
      <c r="AO752" s="247"/>
      <c r="AP752" s="247"/>
      <c r="AQ752" s="247"/>
      <c r="AR752" s="247"/>
    </row>
    <row r="753" spans="2:44" ht="12.75" hidden="1" customHeight="1">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c r="AA753" s="247"/>
      <c r="AB753" s="247"/>
      <c r="AC753" s="247"/>
      <c r="AD753" s="247"/>
      <c r="AE753" s="247"/>
      <c r="AF753" s="247"/>
      <c r="AG753" s="247"/>
      <c r="AH753" s="247"/>
      <c r="AI753" s="247"/>
      <c r="AJ753" s="247"/>
      <c r="AK753" s="247"/>
      <c r="AL753" s="247"/>
      <c r="AM753" s="247"/>
      <c r="AN753" s="247"/>
      <c r="AO753" s="247"/>
      <c r="AP753" s="247"/>
      <c r="AQ753" s="247"/>
      <c r="AR753" s="247"/>
    </row>
    <row r="754" spans="2:44" ht="12.75" hidden="1" customHeight="1">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247"/>
      <c r="AL754" s="247"/>
      <c r="AM754" s="247"/>
      <c r="AN754" s="247"/>
      <c r="AO754" s="247"/>
      <c r="AP754" s="247"/>
      <c r="AQ754" s="247"/>
      <c r="AR754" s="247"/>
    </row>
    <row r="755" spans="2:44" ht="12.75" hidden="1" customHeight="1">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row>
    <row r="756" spans="2:44" ht="12.75" hidden="1" customHeight="1">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247"/>
      <c r="AL756" s="247"/>
      <c r="AM756" s="247"/>
      <c r="AN756" s="247"/>
      <c r="AO756" s="247"/>
      <c r="AP756" s="247"/>
      <c r="AQ756" s="247"/>
      <c r="AR756" s="247"/>
    </row>
    <row r="757" spans="2:44" ht="12.75" hidden="1" customHeight="1">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c r="AA757" s="247"/>
      <c r="AB757" s="247"/>
      <c r="AC757" s="247"/>
      <c r="AD757" s="247"/>
      <c r="AE757" s="247"/>
      <c r="AF757" s="247"/>
      <c r="AG757" s="247"/>
      <c r="AH757" s="247"/>
      <c r="AI757" s="247"/>
      <c r="AJ757" s="247"/>
      <c r="AK757" s="247"/>
      <c r="AL757" s="247"/>
      <c r="AM757" s="247"/>
      <c r="AN757" s="247"/>
      <c r="AO757" s="247"/>
      <c r="AP757" s="247"/>
      <c r="AQ757" s="247"/>
      <c r="AR757" s="247"/>
    </row>
    <row r="758" spans="2:44" ht="12.75" hidden="1" customHeight="1">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c r="AA758" s="247"/>
      <c r="AB758" s="247"/>
      <c r="AC758" s="247"/>
      <c r="AD758" s="247"/>
      <c r="AE758" s="247"/>
      <c r="AF758" s="247"/>
      <c r="AG758" s="247"/>
      <c r="AH758" s="247"/>
      <c r="AI758" s="247"/>
      <c r="AJ758" s="247"/>
      <c r="AK758" s="247"/>
      <c r="AL758" s="247"/>
      <c r="AM758" s="247"/>
      <c r="AN758" s="247"/>
      <c r="AO758" s="247"/>
      <c r="AP758" s="247"/>
      <c r="AQ758" s="247"/>
      <c r="AR758" s="247"/>
    </row>
    <row r="759" spans="2:44" ht="12.75" hidden="1" customHeight="1">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247"/>
      <c r="AL759" s="247"/>
      <c r="AM759" s="247"/>
      <c r="AN759" s="247"/>
      <c r="AO759" s="247"/>
      <c r="AP759" s="247"/>
      <c r="AQ759" s="247"/>
      <c r="AR759" s="247"/>
    </row>
    <row r="760" spans="2:44" ht="12.75" hidden="1" customHeight="1">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247"/>
      <c r="AL760" s="247"/>
      <c r="AM760" s="247"/>
      <c r="AN760" s="247"/>
      <c r="AO760" s="247"/>
      <c r="AP760" s="247"/>
      <c r="AQ760" s="247"/>
      <c r="AR760" s="247"/>
    </row>
    <row r="761" spans="2:44" ht="12.75" hidden="1" customHeight="1">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247"/>
      <c r="AL761" s="247"/>
      <c r="AM761" s="247"/>
      <c r="AN761" s="247"/>
      <c r="AO761" s="247"/>
      <c r="AP761" s="247"/>
      <c r="AQ761" s="247"/>
      <c r="AR761" s="247"/>
    </row>
    <row r="762" spans="2:44" ht="12.75" hidden="1" customHeight="1">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7"/>
      <c r="AN762" s="247"/>
      <c r="AO762" s="247"/>
      <c r="AP762" s="247"/>
      <c r="AQ762" s="247"/>
      <c r="AR762" s="247"/>
    </row>
    <row r="763" spans="2:44" ht="12.75" hidden="1" customHeight="1">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247"/>
      <c r="AL763" s="247"/>
      <c r="AM763" s="247"/>
      <c r="AN763" s="247"/>
      <c r="AO763" s="247"/>
      <c r="AP763" s="247"/>
      <c r="AQ763" s="247"/>
      <c r="AR763" s="247"/>
    </row>
    <row r="764" spans="2:44" ht="12.75" hidden="1" customHeight="1">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247"/>
      <c r="AL764" s="247"/>
      <c r="AM764" s="247"/>
      <c r="AN764" s="247"/>
      <c r="AO764" s="247"/>
      <c r="AP764" s="247"/>
      <c r="AQ764" s="247"/>
      <c r="AR764" s="247"/>
    </row>
    <row r="765" spans="2:44" ht="12.75" hidden="1" customHeight="1">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7"/>
      <c r="AL765" s="247"/>
      <c r="AM765" s="247"/>
      <c r="AN765" s="247"/>
      <c r="AO765" s="247"/>
      <c r="AP765" s="247"/>
      <c r="AQ765" s="247"/>
      <c r="AR765" s="247"/>
    </row>
    <row r="766" spans="2:44" ht="12.75" hidden="1" customHeight="1">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c r="AA766" s="247"/>
      <c r="AB766" s="247"/>
      <c r="AC766" s="247"/>
      <c r="AD766" s="247"/>
      <c r="AE766" s="247"/>
      <c r="AF766" s="247"/>
      <c r="AG766" s="247"/>
      <c r="AH766" s="247"/>
      <c r="AI766" s="247"/>
      <c r="AJ766" s="247"/>
      <c r="AK766" s="247"/>
      <c r="AL766" s="247"/>
      <c r="AM766" s="247"/>
      <c r="AN766" s="247"/>
      <c r="AO766" s="247"/>
      <c r="AP766" s="247"/>
      <c r="AQ766" s="247"/>
      <c r="AR766" s="247"/>
    </row>
    <row r="767" spans="2:44" ht="12.75" hidden="1" customHeight="1">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c r="AA767" s="247"/>
      <c r="AB767" s="247"/>
      <c r="AC767" s="247"/>
      <c r="AD767" s="247"/>
      <c r="AE767" s="247"/>
      <c r="AF767" s="247"/>
      <c r="AG767" s="247"/>
      <c r="AH767" s="247"/>
      <c r="AI767" s="247"/>
      <c r="AJ767" s="247"/>
      <c r="AK767" s="247"/>
      <c r="AL767" s="247"/>
      <c r="AM767" s="247"/>
      <c r="AN767" s="247"/>
      <c r="AO767" s="247"/>
      <c r="AP767" s="247"/>
      <c r="AQ767" s="247"/>
      <c r="AR767" s="247"/>
    </row>
    <row r="768" spans="2:44" ht="12.75" hidden="1" customHeight="1">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c r="AA768" s="247"/>
      <c r="AB768" s="247"/>
      <c r="AC768" s="247"/>
      <c r="AD768" s="247"/>
      <c r="AE768" s="247"/>
      <c r="AF768" s="247"/>
      <c r="AG768" s="247"/>
      <c r="AH768" s="247"/>
      <c r="AI768" s="247"/>
      <c r="AJ768" s="247"/>
      <c r="AK768" s="247"/>
      <c r="AL768" s="247"/>
      <c r="AM768" s="247"/>
      <c r="AN768" s="247"/>
      <c r="AO768" s="247"/>
      <c r="AP768" s="247"/>
      <c r="AQ768" s="247"/>
      <c r="AR768" s="247"/>
    </row>
    <row r="769" spans="2:44" ht="12.75" hidden="1" customHeight="1">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c r="AA769" s="247"/>
      <c r="AB769" s="247"/>
      <c r="AC769" s="247"/>
      <c r="AD769" s="247"/>
      <c r="AE769" s="247"/>
      <c r="AF769" s="247"/>
      <c r="AG769" s="247"/>
      <c r="AH769" s="247"/>
      <c r="AI769" s="247"/>
      <c r="AJ769" s="247"/>
      <c r="AK769" s="247"/>
      <c r="AL769" s="247"/>
      <c r="AM769" s="247"/>
      <c r="AN769" s="247"/>
      <c r="AO769" s="247"/>
      <c r="AP769" s="247"/>
      <c r="AQ769" s="247"/>
      <c r="AR769" s="247"/>
    </row>
    <row r="770" spans="2:44" ht="12.75" hidden="1" customHeight="1">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c r="AA770" s="247"/>
      <c r="AB770" s="247"/>
      <c r="AC770" s="247"/>
      <c r="AD770" s="247"/>
      <c r="AE770" s="247"/>
      <c r="AF770" s="247"/>
      <c r="AG770" s="247"/>
      <c r="AH770" s="247"/>
      <c r="AI770" s="247"/>
      <c r="AJ770" s="247"/>
      <c r="AK770" s="247"/>
      <c r="AL770" s="247"/>
      <c r="AM770" s="247"/>
      <c r="AN770" s="247"/>
      <c r="AO770" s="247"/>
      <c r="AP770" s="247"/>
      <c r="AQ770" s="247"/>
      <c r="AR770" s="247"/>
    </row>
    <row r="771" spans="2:44" ht="12.75" hidden="1" customHeight="1">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c r="AA771" s="247"/>
      <c r="AB771" s="247"/>
      <c r="AC771" s="247"/>
      <c r="AD771" s="247"/>
      <c r="AE771" s="247"/>
      <c r="AF771" s="247"/>
      <c r="AG771" s="247"/>
      <c r="AH771" s="247"/>
      <c r="AI771" s="247"/>
      <c r="AJ771" s="247"/>
      <c r="AK771" s="247"/>
      <c r="AL771" s="247"/>
      <c r="AM771" s="247"/>
      <c r="AN771" s="247"/>
      <c r="AO771" s="247"/>
      <c r="AP771" s="247"/>
      <c r="AQ771" s="247"/>
      <c r="AR771" s="247"/>
    </row>
    <row r="772" spans="2:44" ht="12.75" hidden="1" customHeight="1">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7"/>
      <c r="AL772" s="247"/>
      <c r="AM772" s="247"/>
      <c r="AN772" s="247"/>
      <c r="AO772" s="247"/>
      <c r="AP772" s="247"/>
      <c r="AQ772" s="247"/>
      <c r="AR772" s="247"/>
    </row>
    <row r="773" spans="2:44" ht="12.75" hidden="1" customHeight="1">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c r="AA773" s="247"/>
      <c r="AB773" s="247"/>
      <c r="AC773" s="247"/>
      <c r="AD773" s="247"/>
      <c r="AE773" s="247"/>
      <c r="AF773" s="247"/>
      <c r="AG773" s="247"/>
      <c r="AH773" s="247"/>
      <c r="AI773" s="247"/>
      <c r="AJ773" s="247"/>
      <c r="AK773" s="247"/>
      <c r="AL773" s="247"/>
      <c r="AM773" s="247"/>
      <c r="AN773" s="247"/>
      <c r="AO773" s="247"/>
      <c r="AP773" s="247"/>
      <c r="AQ773" s="247"/>
      <c r="AR773" s="247"/>
    </row>
    <row r="774" spans="2:44" ht="12.75" hidden="1" customHeight="1">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c r="AA774" s="247"/>
      <c r="AB774" s="247"/>
      <c r="AC774" s="247"/>
      <c r="AD774" s="247"/>
      <c r="AE774" s="247"/>
      <c r="AF774" s="247"/>
      <c r="AG774" s="247"/>
      <c r="AH774" s="247"/>
      <c r="AI774" s="247"/>
      <c r="AJ774" s="247"/>
      <c r="AK774" s="247"/>
      <c r="AL774" s="247"/>
      <c r="AM774" s="247"/>
      <c r="AN774" s="247"/>
      <c r="AO774" s="247"/>
      <c r="AP774" s="247"/>
      <c r="AQ774" s="247"/>
      <c r="AR774" s="247"/>
    </row>
    <row r="775" spans="2:44" ht="12.75" hidden="1" customHeight="1">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row>
    <row r="776" spans="2:44" ht="12.75" hidden="1" customHeight="1">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c r="AA776" s="247"/>
      <c r="AB776" s="247"/>
      <c r="AC776" s="247"/>
      <c r="AD776" s="247"/>
      <c r="AE776" s="247"/>
      <c r="AF776" s="247"/>
      <c r="AG776" s="247"/>
      <c r="AH776" s="247"/>
      <c r="AI776" s="247"/>
      <c r="AJ776" s="247"/>
      <c r="AK776" s="247"/>
      <c r="AL776" s="247"/>
      <c r="AM776" s="247"/>
      <c r="AN776" s="247"/>
      <c r="AO776" s="247"/>
      <c r="AP776" s="247"/>
      <c r="AQ776" s="247"/>
      <c r="AR776" s="247"/>
    </row>
    <row r="777" spans="2:44" ht="12.75" hidden="1" customHeight="1">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c r="AA777" s="247"/>
      <c r="AB777" s="247"/>
      <c r="AC777" s="247"/>
      <c r="AD777" s="247"/>
      <c r="AE777" s="247"/>
      <c r="AF777" s="247"/>
      <c r="AG777" s="247"/>
      <c r="AH777" s="247"/>
      <c r="AI777" s="247"/>
      <c r="AJ777" s="247"/>
      <c r="AK777" s="247"/>
      <c r="AL777" s="247"/>
      <c r="AM777" s="247"/>
      <c r="AN777" s="247"/>
      <c r="AO777" s="247"/>
      <c r="AP777" s="247"/>
      <c r="AQ777" s="247"/>
      <c r="AR777" s="247"/>
    </row>
    <row r="778" spans="2:44" ht="12.75" hidden="1" customHeight="1">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7"/>
      <c r="AK778" s="247"/>
      <c r="AL778" s="247"/>
      <c r="AM778" s="247"/>
      <c r="AN778" s="247"/>
      <c r="AO778" s="247"/>
      <c r="AP778" s="247"/>
      <c r="AQ778" s="247"/>
      <c r="AR778" s="247"/>
    </row>
    <row r="779" spans="2:44" ht="12.75" hidden="1" customHeight="1">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c r="AA779" s="247"/>
      <c r="AB779" s="247"/>
      <c r="AC779" s="247"/>
      <c r="AD779" s="247"/>
      <c r="AE779" s="247"/>
      <c r="AF779" s="247"/>
      <c r="AG779" s="247"/>
      <c r="AH779" s="247"/>
      <c r="AI779" s="247"/>
      <c r="AJ779" s="247"/>
      <c r="AK779" s="247"/>
      <c r="AL779" s="247"/>
      <c r="AM779" s="247"/>
      <c r="AN779" s="247"/>
      <c r="AO779" s="247"/>
      <c r="AP779" s="247"/>
      <c r="AQ779" s="247"/>
      <c r="AR779" s="247"/>
    </row>
    <row r="780" spans="2:44" ht="12.75" hidden="1" customHeight="1">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c r="AA780" s="247"/>
      <c r="AB780" s="247"/>
      <c r="AC780" s="247"/>
      <c r="AD780" s="247"/>
      <c r="AE780" s="247"/>
      <c r="AF780" s="247"/>
      <c r="AG780" s="247"/>
      <c r="AH780" s="247"/>
      <c r="AI780" s="247"/>
      <c r="AJ780" s="247"/>
      <c r="AK780" s="247"/>
      <c r="AL780" s="247"/>
      <c r="AM780" s="247"/>
      <c r="AN780" s="247"/>
      <c r="AO780" s="247"/>
      <c r="AP780" s="247"/>
      <c r="AQ780" s="247"/>
      <c r="AR780" s="247"/>
    </row>
    <row r="781" spans="2:44" ht="12.75" hidden="1" customHeight="1">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c r="AA781" s="247"/>
      <c r="AB781" s="247"/>
      <c r="AC781" s="247"/>
      <c r="AD781" s="247"/>
      <c r="AE781" s="247"/>
      <c r="AF781" s="247"/>
      <c r="AG781" s="247"/>
      <c r="AH781" s="247"/>
      <c r="AI781" s="247"/>
      <c r="AJ781" s="247"/>
      <c r="AK781" s="247"/>
      <c r="AL781" s="247"/>
      <c r="AM781" s="247"/>
      <c r="AN781" s="247"/>
      <c r="AO781" s="247"/>
      <c r="AP781" s="247"/>
      <c r="AQ781" s="247"/>
      <c r="AR781" s="247"/>
    </row>
    <row r="782" spans="2:44" ht="12.75" hidden="1" customHeight="1">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c r="AA782" s="247"/>
      <c r="AB782" s="247"/>
      <c r="AC782" s="247"/>
      <c r="AD782" s="247"/>
      <c r="AE782" s="247"/>
      <c r="AF782" s="247"/>
      <c r="AG782" s="247"/>
      <c r="AH782" s="247"/>
      <c r="AI782" s="247"/>
      <c r="AJ782" s="247"/>
      <c r="AK782" s="247"/>
      <c r="AL782" s="247"/>
      <c r="AM782" s="247"/>
      <c r="AN782" s="247"/>
      <c r="AO782" s="247"/>
      <c r="AP782" s="247"/>
      <c r="AQ782" s="247"/>
      <c r="AR782" s="247"/>
    </row>
    <row r="783" spans="2:44" ht="12.75" hidden="1" customHeight="1">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AN783" s="247"/>
      <c r="AO783" s="247"/>
      <c r="AP783" s="247"/>
      <c r="AQ783" s="247"/>
      <c r="AR783" s="247"/>
    </row>
    <row r="784" spans="2:44" ht="12.75" hidden="1" customHeight="1">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row>
    <row r="785" spans="2:44" ht="12.75" hidden="1" customHeight="1">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247"/>
      <c r="AL785" s="247"/>
      <c r="AM785" s="247"/>
      <c r="AN785" s="247"/>
      <c r="AO785" s="247"/>
      <c r="AP785" s="247"/>
      <c r="AQ785" s="247"/>
      <c r="AR785" s="247"/>
    </row>
    <row r="786" spans="2:44" ht="12.75" hidden="1" customHeight="1">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47"/>
      <c r="AK786" s="247"/>
      <c r="AL786" s="247"/>
      <c r="AM786" s="247"/>
      <c r="AN786" s="247"/>
      <c r="AO786" s="247"/>
      <c r="AP786" s="247"/>
      <c r="AQ786" s="247"/>
      <c r="AR786" s="247"/>
    </row>
    <row r="787" spans="2:44" ht="12.75" hidden="1" customHeight="1">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247"/>
      <c r="AL787" s="247"/>
      <c r="AM787" s="247"/>
      <c r="AN787" s="247"/>
      <c r="AO787" s="247"/>
      <c r="AP787" s="247"/>
      <c r="AQ787" s="247"/>
      <c r="AR787" s="247"/>
    </row>
    <row r="788" spans="2:44" ht="12.75" hidden="1" customHeight="1">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row>
    <row r="789" spans="2:44" ht="12.75" hidden="1" customHeight="1">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7"/>
      <c r="AN789" s="247"/>
      <c r="AO789" s="247"/>
      <c r="AP789" s="247"/>
      <c r="AQ789" s="247"/>
      <c r="AR789" s="247"/>
    </row>
    <row r="790" spans="2:44" ht="12.75" hidden="1" customHeight="1">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c r="AA790" s="247"/>
      <c r="AB790" s="247"/>
      <c r="AC790" s="247"/>
      <c r="AD790" s="247"/>
      <c r="AE790" s="247"/>
      <c r="AF790" s="247"/>
      <c r="AG790" s="247"/>
      <c r="AH790" s="247"/>
      <c r="AI790" s="247"/>
      <c r="AJ790" s="247"/>
      <c r="AK790" s="247"/>
      <c r="AL790" s="247"/>
      <c r="AM790" s="247"/>
      <c r="AN790" s="247"/>
      <c r="AO790" s="247"/>
      <c r="AP790" s="247"/>
      <c r="AQ790" s="247"/>
      <c r="AR790" s="247"/>
    </row>
    <row r="791" spans="2:44" ht="12.75" hidden="1" customHeight="1">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c r="AN791" s="247"/>
      <c r="AO791" s="247"/>
      <c r="AP791" s="247"/>
      <c r="AQ791" s="247"/>
      <c r="AR791" s="247"/>
    </row>
    <row r="792" spans="2:44" ht="12.75" hidden="1" customHeight="1">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c r="AA792" s="247"/>
      <c r="AB792" s="247"/>
      <c r="AC792" s="247"/>
      <c r="AD792" s="247"/>
      <c r="AE792" s="247"/>
      <c r="AF792" s="247"/>
      <c r="AG792" s="247"/>
      <c r="AH792" s="247"/>
      <c r="AI792" s="247"/>
      <c r="AJ792" s="247"/>
      <c r="AK792" s="247"/>
      <c r="AL792" s="247"/>
      <c r="AM792" s="247"/>
      <c r="AN792" s="247"/>
      <c r="AO792" s="247"/>
      <c r="AP792" s="247"/>
      <c r="AQ792" s="247"/>
      <c r="AR792" s="247"/>
    </row>
    <row r="793" spans="2:44" ht="12.75" hidden="1" customHeight="1">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7"/>
      <c r="AJ793" s="247"/>
      <c r="AK793" s="247"/>
      <c r="AL793" s="247"/>
      <c r="AM793" s="247"/>
      <c r="AN793" s="247"/>
      <c r="AO793" s="247"/>
      <c r="AP793" s="247"/>
      <c r="AQ793" s="247"/>
      <c r="AR793" s="247"/>
    </row>
    <row r="794" spans="2:44" ht="12.75" hidden="1" customHeight="1">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row>
    <row r="795" spans="2:44" ht="12.75" hidden="1" customHeight="1">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row>
    <row r="796" spans="2:44" ht="12.75" hidden="1" customHeight="1">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c r="AA796" s="247"/>
      <c r="AB796" s="247"/>
      <c r="AC796" s="247"/>
      <c r="AD796" s="247"/>
      <c r="AE796" s="247"/>
      <c r="AF796" s="247"/>
      <c r="AG796" s="247"/>
      <c r="AH796" s="247"/>
      <c r="AI796" s="247"/>
      <c r="AJ796" s="247"/>
      <c r="AK796" s="247"/>
      <c r="AL796" s="247"/>
      <c r="AM796" s="247"/>
      <c r="AN796" s="247"/>
      <c r="AO796" s="247"/>
      <c r="AP796" s="247"/>
      <c r="AQ796" s="247"/>
      <c r="AR796" s="247"/>
    </row>
    <row r="797" spans="2:44" ht="12.75" hidden="1" customHeight="1">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c r="AA797" s="247"/>
      <c r="AB797" s="247"/>
      <c r="AC797" s="247"/>
      <c r="AD797" s="247"/>
      <c r="AE797" s="247"/>
      <c r="AF797" s="247"/>
      <c r="AG797" s="247"/>
      <c r="AH797" s="247"/>
      <c r="AI797" s="247"/>
      <c r="AJ797" s="247"/>
      <c r="AK797" s="247"/>
      <c r="AL797" s="247"/>
      <c r="AM797" s="247"/>
      <c r="AN797" s="247"/>
      <c r="AO797" s="247"/>
      <c r="AP797" s="247"/>
      <c r="AQ797" s="247"/>
      <c r="AR797" s="247"/>
    </row>
    <row r="798" spans="2:44" ht="12.75" hidden="1" customHeight="1">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c r="AA798" s="247"/>
      <c r="AB798" s="247"/>
      <c r="AC798" s="247"/>
      <c r="AD798" s="247"/>
      <c r="AE798" s="247"/>
      <c r="AF798" s="247"/>
      <c r="AG798" s="247"/>
      <c r="AH798" s="247"/>
      <c r="AI798" s="247"/>
      <c r="AJ798" s="247"/>
      <c r="AK798" s="247"/>
      <c r="AL798" s="247"/>
      <c r="AM798" s="247"/>
      <c r="AN798" s="247"/>
      <c r="AO798" s="247"/>
      <c r="AP798" s="247"/>
      <c r="AQ798" s="247"/>
      <c r="AR798" s="247"/>
    </row>
    <row r="799" spans="2:44" ht="12.75" hidden="1" customHeight="1">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c r="AA799" s="247"/>
      <c r="AB799" s="247"/>
      <c r="AC799" s="247"/>
      <c r="AD799" s="247"/>
      <c r="AE799" s="247"/>
      <c r="AF799" s="247"/>
      <c r="AG799" s="247"/>
      <c r="AH799" s="247"/>
      <c r="AI799" s="247"/>
      <c r="AJ799" s="247"/>
      <c r="AK799" s="247"/>
      <c r="AL799" s="247"/>
      <c r="AM799" s="247"/>
      <c r="AN799" s="247"/>
      <c r="AO799" s="247"/>
      <c r="AP799" s="247"/>
      <c r="AQ799" s="247"/>
      <c r="AR799" s="247"/>
    </row>
    <row r="800" spans="2:44" ht="12.75" hidden="1" customHeight="1">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c r="AA800" s="247"/>
      <c r="AB800" s="247"/>
      <c r="AC800" s="247"/>
      <c r="AD800" s="247"/>
      <c r="AE800" s="247"/>
      <c r="AF800" s="247"/>
      <c r="AG800" s="247"/>
      <c r="AH800" s="247"/>
      <c r="AI800" s="247"/>
      <c r="AJ800" s="247"/>
      <c r="AK800" s="247"/>
      <c r="AL800" s="247"/>
      <c r="AM800" s="247"/>
      <c r="AN800" s="247"/>
      <c r="AO800" s="247"/>
      <c r="AP800" s="247"/>
      <c r="AQ800" s="247"/>
      <c r="AR800" s="247"/>
    </row>
    <row r="801" spans="2:44" ht="12.75" hidden="1" customHeight="1">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c r="AA801" s="247"/>
      <c r="AB801" s="247"/>
      <c r="AC801" s="247"/>
      <c r="AD801" s="247"/>
      <c r="AE801" s="247"/>
      <c r="AF801" s="247"/>
      <c r="AG801" s="247"/>
      <c r="AH801" s="247"/>
      <c r="AI801" s="247"/>
      <c r="AJ801" s="247"/>
      <c r="AK801" s="247"/>
      <c r="AL801" s="247"/>
      <c r="AM801" s="247"/>
      <c r="AN801" s="247"/>
      <c r="AO801" s="247"/>
      <c r="AP801" s="247"/>
      <c r="AQ801" s="247"/>
      <c r="AR801" s="247"/>
    </row>
    <row r="802" spans="2:44" ht="12.75" hidden="1" customHeight="1">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7"/>
      <c r="AL802" s="247"/>
      <c r="AM802" s="247"/>
      <c r="AN802" s="247"/>
      <c r="AO802" s="247"/>
      <c r="AP802" s="247"/>
      <c r="AQ802" s="247"/>
      <c r="AR802" s="247"/>
    </row>
    <row r="803" spans="2:44" ht="12.75" hidden="1" customHeight="1">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7"/>
      <c r="AL803" s="247"/>
      <c r="AM803" s="247"/>
      <c r="AN803" s="247"/>
      <c r="AO803" s="247"/>
      <c r="AP803" s="247"/>
      <c r="AQ803" s="247"/>
      <c r="AR803" s="247"/>
    </row>
    <row r="804" spans="2:44" ht="12.75" hidden="1" customHeight="1">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7"/>
      <c r="AL804" s="247"/>
      <c r="AM804" s="247"/>
      <c r="AN804" s="247"/>
      <c r="AO804" s="247"/>
      <c r="AP804" s="247"/>
      <c r="AQ804" s="247"/>
      <c r="AR804" s="247"/>
    </row>
    <row r="805" spans="2:44" ht="12.75" hidden="1" customHeight="1">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247"/>
      <c r="AL805" s="247"/>
      <c r="AM805" s="247"/>
      <c r="AN805" s="247"/>
      <c r="AO805" s="247"/>
      <c r="AP805" s="247"/>
      <c r="AQ805" s="247"/>
      <c r="AR805" s="247"/>
    </row>
    <row r="806" spans="2:44" ht="12.75" hidden="1" customHeight="1">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247"/>
      <c r="AL806" s="247"/>
      <c r="AM806" s="247"/>
      <c r="AN806" s="247"/>
      <c r="AO806" s="247"/>
      <c r="AP806" s="247"/>
      <c r="AQ806" s="247"/>
      <c r="AR806" s="247"/>
    </row>
    <row r="807" spans="2:44" ht="12.75" hidden="1" customHeight="1">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c r="AA807" s="247"/>
      <c r="AB807" s="247"/>
      <c r="AC807" s="247"/>
      <c r="AD807" s="247"/>
      <c r="AE807" s="247"/>
      <c r="AF807" s="247"/>
      <c r="AG807" s="247"/>
      <c r="AH807" s="247"/>
      <c r="AI807" s="247"/>
      <c r="AJ807" s="247"/>
      <c r="AK807" s="247"/>
      <c r="AL807" s="247"/>
      <c r="AM807" s="247"/>
      <c r="AN807" s="247"/>
      <c r="AO807" s="247"/>
      <c r="AP807" s="247"/>
      <c r="AQ807" s="247"/>
      <c r="AR807" s="247"/>
    </row>
    <row r="808" spans="2:44" ht="12.75" hidden="1" customHeight="1">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c r="AA808" s="247"/>
      <c r="AB808" s="247"/>
      <c r="AC808" s="247"/>
      <c r="AD808" s="247"/>
      <c r="AE808" s="247"/>
      <c r="AF808" s="247"/>
      <c r="AG808" s="247"/>
      <c r="AH808" s="247"/>
      <c r="AI808" s="247"/>
      <c r="AJ808" s="247"/>
      <c r="AK808" s="247"/>
      <c r="AL808" s="247"/>
      <c r="AM808" s="247"/>
      <c r="AN808" s="247"/>
      <c r="AO808" s="247"/>
      <c r="AP808" s="247"/>
      <c r="AQ808" s="247"/>
      <c r="AR808" s="247"/>
    </row>
    <row r="809" spans="2:44" ht="12.75" hidden="1" customHeight="1">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7"/>
      <c r="AK809" s="247"/>
      <c r="AL809" s="247"/>
      <c r="AM809" s="247"/>
      <c r="AN809" s="247"/>
      <c r="AO809" s="247"/>
      <c r="AP809" s="247"/>
      <c r="AQ809" s="247"/>
      <c r="AR809" s="247"/>
    </row>
    <row r="810" spans="2:44" ht="12.75" hidden="1" customHeight="1">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7"/>
      <c r="AL810" s="247"/>
      <c r="AM810" s="247"/>
      <c r="AN810" s="247"/>
      <c r="AO810" s="247"/>
      <c r="AP810" s="247"/>
      <c r="AQ810" s="247"/>
      <c r="AR810" s="247"/>
    </row>
    <row r="811" spans="2:44" ht="12.75" hidden="1" customHeight="1">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7"/>
      <c r="AL811" s="247"/>
      <c r="AM811" s="247"/>
      <c r="AN811" s="247"/>
      <c r="AO811" s="247"/>
      <c r="AP811" s="247"/>
      <c r="AQ811" s="247"/>
      <c r="AR811" s="247"/>
    </row>
    <row r="812" spans="2:44" ht="12.75" hidden="1" customHeight="1">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c r="AA812" s="247"/>
      <c r="AB812" s="247"/>
      <c r="AC812" s="247"/>
      <c r="AD812" s="247"/>
      <c r="AE812" s="247"/>
      <c r="AF812" s="247"/>
      <c r="AG812" s="247"/>
      <c r="AH812" s="247"/>
      <c r="AI812" s="247"/>
      <c r="AJ812" s="247"/>
      <c r="AK812" s="247"/>
      <c r="AL812" s="247"/>
      <c r="AM812" s="247"/>
      <c r="AN812" s="247"/>
      <c r="AO812" s="247"/>
      <c r="AP812" s="247"/>
      <c r="AQ812" s="247"/>
      <c r="AR812" s="247"/>
    </row>
    <row r="813" spans="2:44" ht="12.75" hidden="1" customHeight="1">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7"/>
      <c r="AL813" s="247"/>
      <c r="AM813" s="247"/>
      <c r="AN813" s="247"/>
      <c r="AO813" s="247"/>
      <c r="AP813" s="247"/>
      <c r="AQ813" s="247"/>
      <c r="AR813" s="247"/>
    </row>
    <row r="814" spans="2:44" ht="12.75" hidden="1" customHeight="1">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247"/>
      <c r="AL814" s="247"/>
      <c r="AM814" s="247"/>
      <c r="AN814" s="247"/>
      <c r="AO814" s="247"/>
      <c r="AP814" s="247"/>
      <c r="AQ814" s="247"/>
      <c r="AR814" s="247"/>
    </row>
    <row r="815" spans="2:44" ht="12.75" hidden="1" customHeight="1">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7"/>
      <c r="AL815" s="247"/>
      <c r="AM815" s="247"/>
      <c r="AN815" s="247"/>
      <c r="AO815" s="247"/>
      <c r="AP815" s="247"/>
      <c r="AQ815" s="247"/>
      <c r="AR815" s="247"/>
    </row>
    <row r="816" spans="2:44" ht="12.75" hidden="1" customHeight="1">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row>
    <row r="817" spans="2:44" ht="12.75" hidden="1" customHeight="1">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7"/>
      <c r="AJ817" s="247"/>
      <c r="AK817" s="247"/>
      <c r="AL817" s="247"/>
      <c r="AM817" s="247"/>
      <c r="AN817" s="247"/>
      <c r="AO817" s="247"/>
      <c r="AP817" s="247"/>
      <c r="AQ817" s="247"/>
      <c r="AR817" s="247"/>
    </row>
    <row r="818" spans="2:44" ht="12.75" hidden="1" customHeight="1">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c r="AA818" s="247"/>
      <c r="AB818" s="247"/>
      <c r="AC818" s="247"/>
      <c r="AD818" s="247"/>
      <c r="AE818" s="247"/>
      <c r="AF818" s="247"/>
      <c r="AG818" s="247"/>
      <c r="AH818" s="247"/>
      <c r="AI818" s="247"/>
      <c r="AJ818" s="247"/>
      <c r="AK818" s="247"/>
      <c r="AL818" s="247"/>
      <c r="AM818" s="247"/>
      <c r="AN818" s="247"/>
      <c r="AO818" s="247"/>
      <c r="AP818" s="247"/>
      <c r="AQ818" s="247"/>
      <c r="AR818" s="247"/>
    </row>
    <row r="819" spans="2:44" ht="12.75" hidden="1" customHeight="1">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7"/>
      <c r="AJ819" s="247"/>
      <c r="AK819" s="247"/>
      <c r="AL819" s="247"/>
      <c r="AM819" s="247"/>
      <c r="AN819" s="247"/>
      <c r="AO819" s="247"/>
      <c r="AP819" s="247"/>
      <c r="AQ819" s="247"/>
      <c r="AR819" s="247"/>
    </row>
    <row r="820" spans="2:44" ht="12.75" hidden="1" customHeight="1">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7"/>
      <c r="AL820" s="247"/>
      <c r="AM820" s="247"/>
      <c r="AN820" s="247"/>
      <c r="AO820" s="247"/>
      <c r="AP820" s="247"/>
      <c r="AQ820" s="247"/>
      <c r="AR820" s="247"/>
    </row>
    <row r="821" spans="2:44" ht="12.75" hidden="1" customHeight="1">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247"/>
      <c r="AL821" s="247"/>
      <c r="AM821" s="247"/>
      <c r="AN821" s="247"/>
      <c r="AO821" s="247"/>
      <c r="AP821" s="247"/>
      <c r="AQ821" s="247"/>
      <c r="AR821" s="247"/>
    </row>
    <row r="822" spans="2:44" ht="12.75" hidden="1" customHeight="1">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7"/>
      <c r="AL822" s="247"/>
      <c r="AM822" s="247"/>
      <c r="AN822" s="247"/>
      <c r="AO822" s="247"/>
      <c r="AP822" s="247"/>
      <c r="AQ822" s="247"/>
      <c r="AR822" s="247"/>
    </row>
    <row r="823" spans="2:44" ht="12.75" hidden="1" customHeight="1">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247"/>
      <c r="AL823" s="247"/>
      <c r="AM823" s="247"/>
      <c r="AN823" s="247"/>
      <c r="AO823" s="247"/>
      <c r="AP823" s="247"/>
      <c r="AQ823" s="247"/>
      <c r="AR823" s="247"/>
    </row>
    <row r="824" spans="2:44" ht="12.75" hidden="1" customHeight="1">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247"/>
      <c r="AL824" s="247"/>
      <c r="AM824" s="247"/>
      <c r="AN824" s="247"/>
      <c r="AO824" s="247"/>
      <c r="AP824" s="247"/>
      <c r="AQ824" s="247"/>
      <c r="AR824" s="247"/>
    </row>
    <row r="825" spans="2:44" ht="12.75" hidden="1" customHeight="1">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row>
    <row r="826" spans="2:44" ht="12.75" hidden="1" customHeight="1">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7"/>
      <c r="AJ826" s="247"/>
      <c r="AK826" s="247"/>
      <c r="AL826" s="247"/>
      <c r="AM826" s="247"/>
      <c r="AN826" s="247"/>
      <c r="AO826" s="247"/>
      <c r="AP826" s="247"/>
      <c r="AQ826" s="247"/>
      <c r="AR826" s="247"/>
    </row>
    <row r="827" spans="2:44" ht="12.75" hidden="1" customHeight="1">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7"/>
      <c r="AJ827" s="247"/>
      <c r="AK827" s="247"/>
      <c r="AL827" s="247"/>
      <c r="AM827" s="247"/>
      <c r="AN827" s="247"/>
      <c r="AO827" s="247"/>
      <c r="AP827" s="247"/>
      <c r="AQ827" s="247"/>
      <c r="AR827" s="247"/>
    </row>
    <row r="828" spans="2:44" ht="12.75" hidden="1" customHeight="1">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7"/>
      <c r="AL828" s="247"/>
      <c r="AM828" s="247"/>
      <c r="AN828" s="247"/>
      <c r="AO828" s="247"/>
      <c r="AP828" s="247"/>
      <c r="AQ828" s="247"/>
      <c r="AR828" s="247"/>
    </row>
    <row r="829" spans="2:44" ht="12.75" hidden="1" customHeight="1">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c r="AN829" s="247"/>
      <c r="AO829" s="247"/>
      <c r="AP829" s="247"/>
      <c r="AQ829" s="247"/>
      <c r="AR829" s="247"/>
    </row>
    <row r="830" spans="2:44" ht="12.75" hidden="1" customHeight="1">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c r="AA830" s="247"/>
      <c r="AB830" s="247"/>
      <c r="AC830" s="247"/>
      <c r="AD830" s="247"/>
      <c r="AE830" s="247"/>
      <c r="AF830" s="247"/>
      <c r="AG830" s="247"/>
      <c r="AH830" s="247"/>
      <c r="AI830" s="247"/>
      <c r="AJ830" s="247"/>
      <c r="AK830" s="247"/>
      <c r="AL830" s="247"/>
      <c r="AM830" s="247"/>
      <c r="AN830" s="247"/>
      <c r="AO830" s="247"/>
      <c r="AP830" s="247"/>
      <c r="AQ830" s="247"/>
      <c r="AR830" s="247"/>
    </row>
    <row r="831" spans="2:44" ht="12.75" hidden="1" customHeight="1">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c r="AA831" s="247"/>
      <c r="AB831" s="247"/>
      <c r="AC831" s="247"/>
      <c r="AD831" s="247"/>
      <c r="AE831" s="247"/>
      <c r="AF831" s="247"/>
      <c r="AG831" s="247"/>
      <c r="AH831" s="247"/>
      <c r="AI831" s="247"/>
      <c r="AJ831" s="247"/>
      <c r="AK831" s="247"/>
      <c r="AL831" s="247"/>
      <c r="AM831" s="247"/>
      <c r="AN831" s="247"/>
      <c r="AO831" s="247"/>
      <c r="AP831" s="247"/>
      <c r="AQ831" s="247"/>
      <c r="AR831" s="247"/>
    </row>
    <row r="832" spans="2:44" ht="12.75" hidden="1" customHeight="1">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247"/>
      <c r="AL832" s="247"/>
      <c r="AM832" s="247"/>
      <c r="AN832" s="247"/>
      <c r="AO832" s="247"/>
      <c r="AP832" s="247"/>
      <c r="AQ832" s="247"/>
      <c r="AR832" s="247"/>
    </row>
    <row r="833" spans="2:44" ht="12.75" hidden="1" customHeight="1">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c r="AA833" s="247"/>
      <c r="AB833" s="247"/>
      <c r="AC833" s="247"/>
      <c r="AD833" s="247"/>
      <c r="AE833" s="247"/>
      <c r="AF833" s="247"/>
      <c r="AG833" s="247"/>
      <c r="AH833" s="247"/>
      <c r="AI833" s="247"/>
      <c r="AJ833" s="247"/>
      <c r="AK833" s="247"/>
      <c r="AL833" s="247"/>
      <c r="AM833" s="247"/>
      <c r="AN833" s="247"/>
      <c r="AO833" s="247"/>
      <c r="AP833" s="247"/>
      <c r="AQ833" s="247"/>
      <c r="AR833" s="247"/>
    </row>
    <row r="834" spans="2:44" ht="12.75" hidden="1" customHeight="1">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c r="AA834" s="247"/>
      <c r="AB834" s="247"/>
      <c r="AC834" s="247"/>
      <c r="AD834" s="247"/>
      <c r="AE834" s="247"/>
      <c r="AF834" s="247"/>
      <c r="AG834" s="247"/>
      <c r="AH834" s="247"/>
      <c r="AI834" s="247"/>
      <c r="AJ834" s="247"/>
      <c r="AK834" s="247"/>
      <c r="AL834" s="247"/>
      <c r="AM834" s="247"/>
      <c r="AN834" s="247"/>
      <c r="AO834" s="247"/>
      <c r="AP834" s="247"/>
      <c r="AQ834" s="247"/>
      <c r="AR834" s="247"/>
    </row>
    <row r="835" spans="2:44" ht="12.75" hidden="1" customHeight="1">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c r="AA835" s="247"/>
      <c r="AB835" s="247"/>
      <c r="AC835" s="247"/>
      <c r="AD835" s="247"/>
      <c r="AE835" s="247"/>
      <c r="AF835" s="247"/>
      <c r="AG835" s="247"/>
      <c r="AH835" s="247"/>
      <c r="AI835" s="247"/>
      <c r="AJ835" s="247"/>
      <c r="AK835" s="247"/>
      <c r="AL835" s="247"/>
      <c r="AM835" s="247"/>
      <c r="AN835" s="247"/>
      <c r="AO835" s="247"/>
      <c r="AP835" s="247"/>
      <c r="AQ835" s="247"/>
      <c r="AR835" s="247"/>
    </row>
    <row r="836" spans="2:44" ht="12.75" hidden="1" customHeight="1">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c r="AA836" s="247"/>
      <c r="AB836" s="247"/>
      <c r="AC836" s="247"/>
      <c r="AD836" s="247"/>
      <c r="AE836" s="247"/>
      <c r="AF836" s="247"/>
      <c r="AG836" s="247"/>
      <c r="AH836" s="247"/>
      <c r="AI836" s="247"/>
      <c r="AJ836" s="247"/>
      <c r="AK836" s="247"/>
      <c r="AL836" s="247"/>
      <c r="AM836" s="247"/>
      <c r="AN836" s="247"/>
      <c r="AO836" s="247"/>
      <c r="AP836" s="247"/>
      <c r="AQ836" s="247"/>
      <c r="AR836" s="247"/>
    </row>
    <row r="837" spans="2:44" ht="12.75" hidden="1" customHeight="1">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7"/>
      <c r="AL837" s="247"/>
      <c r="AM837" s="247"/>
      <c r="AN837" s="247"/>
      <c r="AO837" s="247"/>
      <c r="AP837" s="247"/>
      <c r="AQ837" s="247"/>
      <c r="AR837" s="247"/>
    </row>
    <row r="838" spans="2:44" ht="12.75" hidden="1" customHeight="1">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7"/>
      <c r="AL838" s="247"/>
      <c r="AM838" s="247"/>
      <c r="AN838" s="247"/>
      <c r="AO838" s="247"/>
      <c r="AP838" s="247"/>
      <c r="AQ838" s="247"/>
      <c r="AR838" s="247"/>
    </row>
    <row r="839" spans="2:44" ht="12.75" hidden="1" customHeight="1">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c r="AN839" s="247"/>
      <c r="AO839" s="247"/>
      <c r="AP839" s="247"/>
      <c r="AQ839" s="247"/>
      <c r="AR839" s="247"/>
    </row>
    <row r="840" spans="2:44" ht="12.75" hidden="1" customHeight="1">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247"/>
      <c r="AL840" s="247"/>
      <c r="AM840" s="247"/>
      <c r="AN840" s="247"/>
      <c r="AO840" s="247"/>
      <c r="AP840" s="247"/>
      <c r="AQ840" s="247"/>
      <c r="AR840" s="247"/>
    </row>
    <row r="841" spans="2:44" ht="12.75" hidden="1" customHeight="1">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c r="AA841" s="247"/>
      <c r="AB841" s="247"/>
      <c r="AC841" s="247"/>
      <c r="AD841" s="247"/>
      <c r="AE841" s="247"/>
      <c r="AF841" s="247"/>
      <c r="AG841" s="247"/>
      <c r="AH841" s="247"/>
      <c r="AI841" s="247"/>
      <c r="AJ841" s="247"/>
      <c r="AK841" s="247"/>
      <c r="AL841" s="247"/>
      <c r="AM841" s="247"/>
      <c r="AN841" s="247"/>
      <c r="AO841" s="247"/>
      <c r="AP841" s="247"/>
      <c r="AQ841" s="247"/>
      <c r="AR841" s="247"/>
    </row>
    <row r="842" spans="2:44" ht="12.75" hidden="1" customHeight="1">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c r="AA842" s="247"/>
      <c r="AB842" s="247"/>
      <c r="AC842" s="247"/>
      <c r="AD842" s="247"/>
      <c r="AE842" s="247"/>
      <c r="AF842" s="247"/>
      <c r="AG842" s="247"/>
      <c r="AH842" s="247"/>
      <c r="AI842" s="247"/>
      <c r="AJ842" s="247"/>
      <c r="AK842" s="247"/>
      <c r="AL842" s="247"/>
      <c r="AM842" s="247"/>
      <c r="AN842" s="247"/>
      <c r="AO842" s="247"/>
      <c r="AP842" s="247"/>
      <c r="AQ842" s="247"/>
      <c r="AR842" s="247"/>
    </row>
    <row r="843" spans="2:44" ht="12.75" hidden="1" customHeight="1">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c r="AA843" s="247"/>
      <c r="AB843" s="247"/>
      <c r="AC843" s="247"/>
      <c r="AD843" s="247"/>
      <c r="AE843" s="247"/>
      <c r="AF843" s="247"/>
      <c r="AG843" s="247"/>
      <c r="AH843" s="247"/>
      <c r="AI843" s="247"/>
      <c r="AJ843" s="247"/>
      <c r="AK843" s="247"/>
      <c r="AL843" s="247"/>
      <c r="AM843" s="247"/>
      <c r="AN843" s="247"/>
      <c r="AO843" s="247"/>
      <c r="AP843" s="247"/>
      <c r="AQ843" s="247"/>
      <c r="AR843" s="247"/>
    </row>
    <row r="844" spans="2:44" ht="12.75" hidden="1" customHeight="1">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c r="AA844" s="247"/>
      <c r="AB844" s="247"/>
      <c r="AC844" s="247"/>
      <c r="AD844" s="247"/>
      <c r="AE844" s="247"/>
      <c r="AF844" s="247"/>
      <c r="AG844" s="247"/>
      <c r="AH844" s="247"/>
      <c r="AI844" s="247"/>
      <c r="AJ844" s="247"/>
      <c r="AK844" s="247"/>
      <c r="AL844" s="247"/>
      <c r="AM844" s="247"/>
      <c r="AN844" s="247"/>
      <c r="AO844" s="247"/>
      <c r="AP844" s="247"/>
      <c r="AQ844" s="247"/>
      <c r="AR844" s="247"/>
    </row>
    <row r="845" spans="2:44" ht="12.75" hidden="1" customHeight="1">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row>
    <row r="846" spans="2:44" ht="12.75" hidden="1" customHeight="1">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c r="AA846" s="247"/>
      <c r="AB846" s="247"/>
      <c r="AC846" s="247"/>
      <c r="AD846" s="247"/>
      <c r="AE846" s="247"/>
      <c r="AF846" s="247"/>
      <c r="AG846" s="247"/>
      <c r="AH846" s="247"/>
      <c r="AI846" s="247"/>
      <c r="AJ846" s="247"/>
      <c r="AK846" s="247"/>
      <c r="AL846" s="247"/>
      <c r="AM846" s="247"/>
      <c r="AN846" s="247"/>
      <c r="AO846" s="247"/>
      <c r="AP846" s="247"/>
      <c r="AQ846" s="247"/>
      <c r="AR846" s="247"/>
    </row>
    <row r="847" spans="2:44" ht="12.75" hidden="1" customHeight="1">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c r="AA847" s="247"/>
      <c r="AB847" s="247"/>
      <c r="AC847" s="247"/>
      <c r="AD847" s="247"/>
      <c r="AE847" s="247"/>
      <c r="AF847" s="247"/>
      <c r="AG847" s="247"/>
      <c r="AH847" s="247"/>
      <c r="AI847" s="247"/>
      <c r="AJ847" s="247"/>
      <c r="AK847" s="247"/>
      <c r="AL847" s="247"/>
      <c r="AM847" s="247"/>
      <c r="AN847" s="247"/>
      <c r="AO847" s="247"/>
      <c r="AP847" s="247"/>
      <c r="AQ847" s="247"/>
      <c r="AR847" s="247"/>
    </row>
    <row r="848" spans="2:44" ht="12.75" hidden="1" customHeight="1">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c r="AA848" s="247"/>
      <c r="AB848" s="247"/>
      <c r="AC848" s="247"/>
      <c r="AD848" s="247"/>
      <c r="AE848" s="247"/>
      <c r="AF848" s="247"/>
      <c r="AG848" s="247"/>
      <c r="AH848" s="247"/>
      <c r="AI848" s="247"/>
      <c r="AJ848" s="247"/>
      <c r="AK848" s="247"/>
      <c r="AL848" s="247"/>
      <c r="AM848" s="247"/>
      <c r="AN848" s="247"/>
      <c r="AO848" s="247"/>
      <c r="AP848" s="247"/>
      <c r="AQ848" s="247"/>
      <c r="AR848" s="247"/>
    </row>
    <row r="849" spans="2:44" ht="12.75" hidden="1" customHeight="1">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7"/>
      <c r="AL849" s="247"/>
      <c r="AM849" s="247"/>
      <c r="AN849" s="247"/>
      <c r="AO849" s="247"/>
      <c r="AP849" s="247"/>
      <c r="AQ849" s="247"/>
      <c r="AR849" s="247"/>
    </row>
    <row r="850" spans="2:44" ht="12.75" hidden="1" customHeight="1">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c r="AA850" s="247"/>
      <c r="AB850" s="247"/>
      <c r="AC850" s="247"/>
      <c r="AD850" s="247"/>
      <c r="AE850" s="247"/>
      <c r="AF850" s="247"/>
      <c r="AG850" s="247"/>
      <c r="AH850" s="247"/>
      <c r="AI850" s="247"/>
      <c r="AJ850" s="247"/>
      <c r="AK850" s="247"/>
      <c r="AL850" s="247"/>
      <c r="AM850" s="247"/>
      <c r="AN850" s="247"/>
      <c r="AO850" s="247"/>
      <c r="AP850" s="247"/>
      <c r="AQ850" s="247"/>
      <c r="AR850" s="247"/>
    </row>
    <row r="851" spans="2:44" ht="12.75" hidden="1" customHeight="1">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7"/>
      <c r="AL851" s="247"/>
      <c r="AM851" s="247"/>
      <c r="AN851" s="247"/>
      <c r="AO851" s="247"/>
      <c r="AP851" s="247"/>
      <c r="AQ851" s="247"/>
      <c r="AR851" s="247"/>
    </row>
    <row r="852" spans="2:44" ht="12.75" hidden="1" customHeight="1">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c r="AA852" s="247"/>
      <c r="AB852" s="247"/>
      <c r="AC852" s="247"/>
      <c r="AD852" s="247"/>
      <c r="AE852" s="247"/>
      <c r="AF852" s="247"/>
      <c r="AG852" s="247"/>
      <c r="AH852" s="247"/>
      <c r="AI852" s="247"/>
      <c r="AJ852" s="247"/>
      <c r="AK852" s="247"/>
      <c r="AL852" s="247"/>
      <c r="AM852" s="247"/>
      <c r="AN852" s="247"/>
      <c r="AO852" s="247"/>
      <c r="AP852" s="247"/>
      <c r="AQ852" s="247"/>
      <c r="AR852" s="247"/>
    </row>
    <row r="853" spans="2:44" ht="12.75" hidden="1" customHeight="1">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c r="AA853" s="247"/>
      <c r="AB853" s="247"/>
      <c r="AC853" s="247"/>
      <c r="AD853" s="247"/>
      <c r="AE853" s="247"/>
      <c r="AF853" s="247"/>
      <c r="AG853" s="247"/>
      <c r="AH853" s="247"/>
      <c r="AI853" s="247"/>
      <c r="AJ853" s="247"/>
      <c r="AK853" s="247"/>
      <c r="AL853" s="247"/>
      <c r="AM853" s="247"/>
      <c r="AN853" s="247"/>
      <c r="AO853" s="247"/>
      <c r="AP853" s="247"/>
      <c r="AQ853" s="247"/>
      <c r="AR853" s="247"/>
    </row>
    <row r="854" spans="2:44" ht="12.75" hidden="1" customHeight="1">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c r="AA854" s="247"/>
      <c r="AB854" s="247"/>
      <c r="AC854" s="247"/>
      <c r="AD854" s="247"/>
      <c r="AE854" s="247"/>
      <c r="AF854" s="247"/>
      <c r="AG854" s="247"/>
      <c r="AH854" s="247"/>
      <c r="AI854" s="247"/>
      <c r="AJ854" s="247"/>
      <c r="AK854" s="247"/>
      <c r="AL854" s="247"/>
      <c r="AM854" s="247"/>
      <c r="AN854" s="247"/>
      <c r="AO854" s="247"/>
      <c r="AP854" s="247"/>
      <c r="AQ854" s="247"/>
      <c r="AR854" s="247"/>
    </row>
    <row r="855" spans="2:44" ht="12.75" hidden="1" customHeight="1">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c r="AA855" s="247"/>
      <c r="AB855" s="247"/>
      <c r="AC855" s="247"/>
      <c r="AD855" s="247"/>
      <c r="AE855" s="247"/>
      <c r="AF855" s="247"/>
      <c r="AG855" s="247"/>
      <c r="AH855" s="247"/>
      <c r="AI855" s="247"/>
      <c r="AJ855" s="247"/>
      <c r="AK855" s="247"/>
      <c r="AL855" s="247"/>
      <c r="AM855" s="247"/>
      <c r="AN855" s="247"/>
      <c r="AO855" s="247"/>
      <c r="AP855" s="247"/>
      <c r="AQ855" s="247"/>
      <c r="AR855" s="247"/>
    </row>
    <row r="856" spans="2:44" ht="12.75" hidden="1" customHeight="1">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c r="AA856" s="247"/>
      <c r="AB856" s="247"/>
      <c r="AC856" s="247"/>
      <c r="AD856" s="247"/>
      <c r="AE856" s="247"/>
      <c r="AF856" s="247"/>
      <c r="AG856" s="247"/>
      <c r="AH856" s="247"/>
      <c r="AI856" s="247"/>
      <c r="AJ856" s="247"/>
      <c r="AK856" s="247"/>
      <c r="AL856" s="247"/>
      <c r="AM856" s="247"/>
      <c r="AN856" s="247"/>
      <c r="AO856" s="247"/>
      <c r="AP856" s="247"/>
      <c r="AQ856" s="247"/>
      <c r="AR856" s="247"/>
    </row>
    <row r="857" spans="2:44" ht="12.75" hidden="1" customHeight="1">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c r="AA857" s="247"/>
      <c r="AB857" s="247"/>
      <c r="AC857" s="247"/>
      <c r="AD857" s="247"/>
      <c r="AE857" s="247"/>
      <c r="AF857" s="247"/>
      <c r="AG857" s="247"/>
      <c r="AH857" s="247"/>
      <c r="AI857" s="247"/>
      <c r="AJ857" s="247"/>
      <c r="AK857" s="247"/>
      <c r="AL857" s="247"/>
      <c r="AM857" s="247"/>
      <c r="AN857" s="247"/>
      <c r="AO857" s="247"/>
      <c r="AP857" s="247"/>
      <c r="AQ857" s="247"/>
      <c r="AR857" s="247"/>
    </row>
    <row r="858" spans="2:44" ht="12.75" hidden="1" customHeight="1">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c r="AA858" s="247"/>
      <c r="AB858" s="247"/>
      <c r="AC858" s="247"/>
      <c r="AD858" s="247"/>
      <c r="AE858" s="247"/>
      <c r="AF858" s="247"/>
      <c r="AG858" s="247"/>
      <c r="AH858" s="247"/>
      <c r="AI858" s="247"/>
      <c r="AJ858" s="247"/>
      <c r="AK858" s="247"/>
      <c r="AL858" s="247"/>
      <c r="AM858" s="247"/>
      <c r="AN858" s="247"/>
      <c r="AO858" s="247"/>
      <c r="AP858" s="247"/>
      <c r="AQ858" s="247"/>
      <c r="AR858" s="247"/>
    </row>
    <row r="859" spans="2:44" ht="12.75" hidden="1" customHeight="1">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c r="AA859" s="247"/>
      <c r="AB859" s="247"/>
      <c r="AC859" s="247"/>
      <c r="AD859" s="247"/>
      <c r="AE859" s="247"/>
      <c r="AF859" s="247"/>
      <c r="AG859" s="247"/>
      <c r="AH859" s="247"/>
      <c r="AI859" s="247"/>
      <c r="AJ859" s="247"/>
      <c r="AK859" s="247"/>
      <c r="AL859" s="247"/>
      <c r="AM859" s="247"/>
      <c r="AN859" s="247"/>
      <c r="AO859" s="247"/>
      <c r="AP859" s="247"/>
      <c r="AQ859" s="247"/>
      <c r="AR859" s="247"/>
    </row>
    <row r="860" spans="2:44" ht="12.75" hidden="1" customHeight="1">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c r="AA860" s="247"/>
      <c r="AB860" s="247"/>
      <c r="AC860" s="247"/>
      <c r="AD860" s="247"/>
      <c r="AE860" s="247"/>
      <c r="AF860" s="247"/>
      <c r="AG860" s="247"/>
      <c r="AH860" s="247"/>
      <c r="AI860" s="247"/>
      <c r="AJ860" s="247"/>
      <c r="AK860" s="247"/>
      <c r="AL860" s="247"/>
      <c r="AM860" s="247"/>
      <c r="AN860" s="247"/>
      <c r="AO860" s="247"/>
      <c r="AP860" s="247"/>
      <c r="AQ860" s="247"/>
      <c r="AR860" s="247"/>
    </row>
    <row r="861" spans="2:44" ht="12.75" hidden="1" customHeight="1">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247"/>
      <c r="AL861" s="247"/>
      <c r="AM861" s="247"/>
      <c r="AN861" s="247"/>
      <c r="AO861" s="247"/>
      <c r="AP861" s="247"/>
      <c r="AQ861" s="247"/>
      <c r="AR861" s="247"/>
    </row>
    <row r="862" spans="2:44" ht="12.75" hidden="1" customHeight="1">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c r="AA862" s="247"/>
      <c r="AB862" s="247"/>
      <c r="AC862" s="247"/>
      <c r="AD862" s="247"/>
      <c r="AE862" s="247"/>
      <c r="AF862" s="247"/>
      <c r="AG862" s="247"/>
      <c r="AH862" s="247"/>
      <c r="AI862" s="247"/>
      <c r="AJ862" s="247"/>
      <c r="AK862" s="247"/>
      <c r="AL862" s="247"/>
      <c r="AM862" s="247"/>
      <c r="AN862" s="247"/>
      <c r="AO862" s="247"/>
      <c r="AP862" s="247"/>
      <c r="AQ862" s="247"/>
      <c r="AR862" s="247"/>
    </row>
    <row r="863" spans="2:44" ht="12.75" hidden="1" customHeight="1">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c r="AA863" s="247"/>
      <c r="AB863" s="247"/>
      <c r="AC863" s="247"/>
      <c r="AD863" s="247"/>
      <c r="AE863" s="247"/>
      <c r="AF863" s="247"/>
      <c r="AG863" s="247"/>
      <c r="AH863" s="247"/>
      <c r="AI863" s="247"/>
      <c r="AJ863" s="247"/>
      <c r="AK863" s="247"/>
      <c r="AL863" s="247"/>
      <c r="AM863" s="247"/>
      <c r="AN863" s="247"/>
      <c r="AO863" s="247"/>
      <c r="AP863" s="247"/>
      <c r="AQ863" s="247"/>
      <c r="AR863" s="247"/>
    </row>
    <row r="864" spans="2:44" ht="12.75" hidden="1" customHeight="1">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c r="AA864" s="247"/>
      <c r="AB864" s="247"/>
      <c r="AC864" s="247"/>
      <c r="AD864" s="247"/>
      <c r="AE864" s="247"/>
      <c r="AF864" s="247"/>
      <c r="AG864" s="247"/>
      <c r="AH864" s="247"/>
      <c r="AI864" s="247"/>
      <c r="AJ864" s="247"/>
      <c r="AK864" s="247"/>
      <c r="AL864" s="247"/>
      <c r="AM864" s="247"/>
      <c r="AN864" s="247"/>
      <c r="AO864" s="247"/>
      <c r="AP864" s="247"/>
      <c r="AQ864" s="247"/>
      <c r="AR864" s="247"/>
    </row>
    <row r="865" spans="2:44" ht="12.75" hidden="1" customHeight="1">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c r="AA865" s="247"/>
      <c r="AB865" s="247"/>
      <c r="AC865" s="247"/>
      <c r="AD865" s="247"/>
      <c r="AE865" s="247"/>
      <c r="AF865" s="247"/>
      <c r="AG865" s="247"/>
      <c r="AH865" s="247"/>
      <c r="AI865" s="247"/>
      <c r="AJ865" s="247"/>
      <c r="AK865" s="247"/>
      <c r="AL865" s="247"/>
      <c r="AM865" s="247"/>
      <c r="AN865" s="247"/>
      <c r="AO865" s="247"/>
      <c r="AP865" s="247"/>
      <c r="AQ865" s="247"/>
      <c r="AR865" s="247"/>
    </row>
    <row r="866" spans="2:44" ht="12.75" hidden="1" customHeight="1">
      <c r="B866" s="247"/>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row>
    <row r="867" spans="2:44" ht="12.75" hidden="1" customHeight="1">
      <c r="B867" s="247"/>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c r="AA867" s="247"/>
      <c r="AB867" s="247"/>
      <c r="AC867" s="247"/>
      <c r="AD867" s="247"/>
      <c r="AE867" s="247"/>
      <c r="AF867" s="247"/>
      <c r="AG867" s="247"/>
      <c r="AH867" s="247"/>
      <c r="AI867" s="247"/>
      <c r="AJ867" s="247"/>
      <c r="AK867" s="247"/>
      <c r="AL867" s="247"/>
      <c r="AM867" s="247"/>
      <c r="AN867" s="247"/>
      <c r="AO867" s="247"/>
      <c r="AP867" s="247"/>
      <c r="AQ867" s="247"/>
      <c r="AR867" s="247"/>
    </row>
    <row r="868" spans="2:44" ht="12.75" hidden="1" customHeight="1">
      <c r="B868" s="247"/>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c r="AA868" s="247"/>
      <c r="AB868" s="247"/>
      <c r="AC868" s="247"/>
      <c r="AD868" s="247"/>
      <c r="AE868" s="247"/>
      <c r="AF868" s="247"/>
      <c r="AG868" s="247"/>
      <c r="AH868" s="247"/>
      <c r="AI868" s="247"/>
      <c r="AJ868" s="247"/>
      <c r="AK868" s="247"/>
      <c r="AL868" s="247"/>
      <c r="AM868" s="247"/>
      <c r="AN868" s="247"/>
      <c r="AO868" s="247"/>
      <c r="AP868" s="247"/>
      <c r="AQ868" s="247"/>
      <c r="AR868" s="247"/>
    </row>
    <row r="869" spans="2:44" ht="12.75" hidden="1" customHeight="1">
      <c r="B869" s="247"/>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c r="AA869" s="247"/>
      <c r="AB869" s="247"/>
      <c r="AC869" s="247"/>
      <c r="AD869" s="247"/>
      <c r="AE869" s="247"/>
      <c r="AF869" s="247"/>
      <c r="AG869" s="247"/>
      <c r="AH869" s="247"/>
      <c r="AI869" s="247"/>
      <c r="AJ869" s="247"/>
      <c r="AK869" s="247"/>
      <c r="AL869" s="247"/>
      <c r="AM869" s="247"/>
      <c r="AN869" s="247"/>
      <c r="AO869" s="247"/>
      <c r="AP869" s="247"/>
      <c r="AQ869" s="247"/>
      <c r="AR869" s="247"/>
    </row>
    <row r="870" spans="2:44" ht="12.75" hidden="1" customHeight="1">
      <c r="B870" s="247"/>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c r="AA870" s="247"/>
      <c r="AB870" s="247"/>
      <c r="AC870" s="247"/>
      <c r="AD870" s="247"/>
      <c r="AE870" s="247"/>
      <c r="AF870" s="247"/>
      <c r="AG870" s="247"/>
      <c r="AH870" s="247"/>
      <c r="AI870" s="247"/>
      <c r="AJ870" s="247"/>
      <c r="AK870" s="247"/>
      <c r="AL870" s="247"/>
      <c r="AM870" s="247"/>
      <c r="AN870" s="247"/>
      <c r="AO870" s="247"/>
      <c r="AP870" s="247"/>
      <c r="AQ870" s="247"/>
      <c r="AR870" s="247"/>
    </row>
    <row r="871" spans="2:44" ht="12.75" hidden="1" customHeight="1">
      <c r="B871" s="247"/>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c r="AA871" s="247"/>
      <c r="AB871" s="247"/>
      <c r="AC871" s="247"/>
      <c r="AD871" s="247"/>
      <c r="AE871" s="247"/>
      <c r="AF871" s="247"/>
      <c r="AG871" s="247"/>
      <c r="AH871" s="247"/>
      <c r="AI871" s="247"/>
      <c r="AJ871" s="247"/>
      <c r="AK871" s="247"/>
      <c r="AL871" s="247"/>
      <c r="AM871" s="247"/>
      <c r="AN871" s="247"/>
      <c r="AO871" s="247"/>
      <c r="AP871" s="247"/>
      <c r="AQ871" s="247"/>
      <c r="AR871" s="247"/>
    </row>
    <row r="872" spans="2:44" ht="12.75" hidden="1" customHeight="1">
      <c r="B872" s="247"/>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c r="AA872" s="247"/>
      <c r="AB872" s="247"/>
      <c r="AC872" s="247"/>
      <c r="AD872" s="247"/>
      <c r="AE872" s="247"/>
      <c r="AF872" s="247"/>
      <c r="AG872" s="247"/>
      <c r="AH872" s="247"/>
      <c r="AI872" s="247"/>
      <c r="AJ872" s="247"/>
      <c r="AK872" s="247"/>
      <c r="AL872" s="247"/>
      <c r="AM872" s="247"/>
      <c r="AN872" s="247"/>
      <c r="AO872" s="247"/>
      <c r="AP872" s="247"/>
      <c r="AQ872" s="247"/>
      <c r="AR872" s="247"/>
    </row>
    <row r="873" spans="2:44" ht="12.75" hidden="1" customHeight="1">
      <c r="B873" s="247"/>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c r="AA873" s="247"/>
      <c r="AB873" s="247"/>
      <c r="AC873" s="247"/>
      <c r="AD873" s="247"/>
      <c r="AE873" s="247"/>
      <c r="AF873" s="247"/>
      <c r="AG873" s="247"/>
      <c r="AH873" s="247"/>
      <c r="AI873" s="247"/>
      <c r="AJ873" s="247"/>
      <c r="AK873" s="247"/>
      <c r="AL873" s="247"/>
      <c r="AM873" s="247"/>
      <c r="AN873" s="247"/>
      <c r="AO873" s="247"/>
      <c r="AP873" s="247"/>
      <c r="AQ873" s="247"/>
      <c r="AR873" s="247"/>
    </row>
    <row r="874" spans="2:44" ht="12.75" hidden="1" customHeight="1">
      <c r="B874" s="247"/>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row>
    <row r="875" spans="2:44" ht="12.75" hidden="1" customHeight="1">
      <c r="B875" s="247"/>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row>
    <row r="876" spans="2:44" ht="12.75" hidden="1" customHeight="1">
      <c r="B876" s="247"/>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c r="AA876" s="247"/>
      <c r="AB876" s="247"/>
      <c r="AC876" s="247"/>
      <c r="AD876" s="247"/>
      <c r="AE876" s="247"/>
      <c r="AF876" s="247"/>
      <c r="AG876" s="247"/>
      <c r="AH876" s="247"/>
      <c r="AI876" s="247"/>
      <c r="AJ876" s="247"/>
      <c r="AK876" s="247"/>
      <c r="AL876" s="247"/>
      <c r="AM876" s="247"/>
      <c r="AN876" s="247"/>
      <c r="AO876" s="247"/>
      <c r="AP876" s="247"/>
      <c r="AQ876" s="247"/>
      <c r="AR876" s="247"/>
    </row>
    <row r="877" spans="2:44" ht="12.75" hidden="1" customHeight="1">
      <c r="B877" s="247"/>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c r="AN877" s="247"/>
      <c r="AO877" s="247"/>
      <c r="AP877" s="247"/>
      <c r="AQ877" s="247"/>
      <c r="AR877" s="247"/>
    </row>
    <row r="878" spans="2:44" ht="12.75" hidden="1" customHeight="1">
      <c r="B878" s="247"/>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c r="AA878" s="247"/>
      <c r="AB878" s="247"/>
      <c r="AC878" s="247"/>
      <c r="AD878" s="247"/>
      <c r="AE878" s="247"/>
      <c r="AF878" s="247"/>
      <c r="AG878" s="247"/>
      <c r="AH878" s="247"/>
      <c r="AI878" s="247"/>
      <c r="AJ878" s="247"/>
      <c r="AK878" s="247"/>
      <c r="AL878" s="247"/>
      <c r="AM878" s="247"/>
      <c r="AN878" s="247"/>
      <c r="AO878" s="247"/>
      <c r="AP878" s="247"/>
      <c r="AQ878" s="247"/>
      <c r="AR878" s="247"/>
    </row>
    <row r="879" spans="2:44" ht="12.75" hidden="1" customHeight="1">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row>
    <row r="880" spans="2:44" ht="12.75" hidden="1" customHeight="1">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7"/>
      <c r="AJ880" s="247"/>
      <c r="AK880" s="247"/>
      <c r="AL880" s="247"/>
      <c r="AM880" s="247"/>
      <c r="AN880" s="247"/>
      <c r="AO880" s="247"/>
      <c r="AP880" s="247"/>
      <c r="AQ880" s="247"/>
      <c r="AR880" s="247"/>
    </row>
    <row r="881" spans="2:44" ht="12.75" hidden="1" customHeight="1">
      <c r="B881" s="247"/>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c r="AA881" s="247"/>
      <c r="AB881" s="247"/>
      <c r="AC881" s="247"/>
      <c r="AD881" s="247"/>
      <c r="AE881" s="247"/>
      <c r="AF881" s="247"/>
      <c r="AG881" s="247"/>
      <c r="AH881" s="247"/>
      <c r="AI881" s="247"/>
      <c r="AJ881" s="247"/>
      <c r="AK881" s="247"/>
      <c r="AL881" s="247"/>
      <c r="AM881" s="247"/>
      <c r="AN881" s="247"/>
      <c r="AO881" s="247"/>
      <c r="AP881" s="247"/>
      <c r="AQ881" s="247"/>
      <c r="AR881" s="247"/>
    </row>
    <row r="882" spans="2:44" ht="12.75" hidden="1" customHeight="1">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7"/>
      <c r="AJ882" s="247"/>
      <c r="AK882" s="247"/>
      <c r="AL882" s="247"/>
      <c r="AM882" s="247"/>
      <c r="AN882" s="247"/>
      <c r="AO882" s="247"/>
      <c r="AP882" s="247"/>
      <c r="AQ882" s="247"/>
      <c r="AR882" s="247"/>
    </row>
    <row r="883" spans="2:44" ht="12.75" hidden="1" customHeight="1">
      <c r="B883" s="247"/>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row>
    <row r="884" spans="2:44" ht="12.75" hidden="1" customHeight="1">
      <c r="B884" s="247"/>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c r="AA884" s="247"/>
      <c r="AB884" s="247"/>
      <c r="AC884" s="247"/>
      <c r="AD884" s="247"/>
      <c r="AE884" s="247"/>
      <c r="AF884" s="247"/>
      <c r="AG884" s="247"/>
      <c r="AH884" s="247"/>
      <c r="AI884" s="247"/>
      <c r="AJ884" s="247"/>
      <c r="AK884" s="247"/>
      <c r="AL884" s="247"/>
      <c r="AM884" s="247"/>
      <c r="AN884" s="247"/>
      <c r="AO884" s="247"/>
      <c r="AP884" s="247"/>
      <c r="AQ884" s="247"/>
      <c r="AR884" s="247"/>
    </row>
    <row r="885" spans="2:44" ht="12.75" hidden="1" customHeight="1">
      <c r="B885" s="247"/>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c r="AN885" s="247"/>
      <c r="AO885" s="247"/>
      <c r="AP885" s="247"/>
      <c r="AQ885" s="247"/>
      <c r="AR885" s="247"/>
    </row>
    <row r="886" spans="2:44" ht="12.75" hidden="1" customHeight="1">
      <c r="B886" s="247"/>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c r="AA886" s="247"/>
      <c r="AB886" s="247"/>
      <c r="AC886" s="247"/>
      <c r="AD886" s="247"/>
      <c r="AE886" s="247"/>
      <c r="AF886" s="247"/>
      <c r="AG886" s="247"/>
      <c r="AH886" s="247"/>
      <c r="AI886" s="247"/>
      <c r="AJ886" s="247"/>
      <c r="AK886" s="247"/>
      <c r="AL886" s="247"/>
      <c r="AM886" s="247"/>
      <c r="AN886" s="247"/>
      <c r="AO886" s="247"/>
      <c r="AP886" s="247"/>
      <c r="AQ886" s="247"/>
      <c r="AR886" s="247"/>
    </row>
    <row r="887" spans="2:44" ht="12.75" hidden="1" customHeight="1">
      <c r="B887" s="247"/>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row>
    <row r="888" spans="2:44" ht="12.75" hidden="1" customHeight="1">
      <c r="B888" s="247"/>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c r="AA888" s="247"/>
      <c r="AB888" s="247"/>
      <c r="AC888" s="247"/>
      <c r="AD888" s="247"/>
      <c r="AE888" s="247"/>
      <c r="AF888" s="247"/>
      <c r="AG888" s="247"/>
      <c r="AH888" s="247"/>
      <c r="AI888" s="247"/>
      <c r="AJ888" s="247"/>
      <c r="AK888" s="247"/>
      <c r="AL888" s="247"/>
      <c r="AM888" s="247"/>
      <c r="AN888" s="247"/>
      <c r="AO888" s="247"/>
      <c r="AP888" s="247"/>
      <c r="AQ888" s="247"/>
      <c r="AR888" s="247"/>
    </row>
    <row r="889" spans="2:44" ht="12.75" hidden="1" customHeight="1">
      <c r="B889" s="247"/>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c r="AA889" s="247"/>
      <c r="AB889" s="247"/>
      <c r="AC889" s="247"/>
      <c r="AD889" s="247"/>
      <c r="AE889" s="247"/>
      <c r="AF889" s="247"/>
      <c r="AG889" s="247"/>
      <c r="AH889" s="247"/>
      <c r="AI889" s="247"/>
      <c r="AJ889" s="247"/>
      <c r="AK889" s="247"/>
      <c r="AL889" s="247"/>
      <c r="AM889" s="247"/>
      <c r="AN889" s="247"/>
      <c r="AO889" s="247"/>
      <c r="AP889" s="247"/>
      <c r="AQ889" s="247"/>
      <c r="AR889" s="247"/>
    </row>
    <row r="890" spans="2:44" ht="12.75" hidden="1" customHeight="1">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7"/>
      <c r="AJ890" s="247"/>
      <c r="AK890" s="247"/>
      <c r="AL890" s="247"/>
      <c r="AM890" s="247"/>
      <c r="AN890" s="247"/>
      <c r="AO890" s="247"/>
      <c r="AP890" s="247"/>
      <c r="AQ890" s="247"/>
      <c r="AR890" s="247"/>
    </row>
    <row r="891" spans="2:44" ht="12.75" hidden="1" customHeight="1">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row>
    <row r="892" spans="2:44" ht="12.75" hidden="1" customHeight="1">
      <c r="B892" s="247"/>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c r="AA892" s="247"/>
      <c r="AB892" s="247"/>
      <c r="AC892" s="247"/>
      <c r="AD892" s="247"/>
      <c r="AE892" s="247"/>
      <c r="AF892" s="247"/>
      <c r="AG892" s="247"/>
      <c r="AH892" s="247"/>
      <c r="AI892" s="247"/>
      <c r="AJ892" s="247"/>
      <c r="AK892" s="247"/>
      <c r="AL892" s="247"/>
      <c r="AM892" s="247"/>
      <c r="AN892" s="247"/>
      <c r="AO892" s="247"/>
      <c r="AP892" s="247"/>
      <c r="AQ892" s="247"/>
      <c r="AR892" s="247"/>
    </row>
    <row r="893" spans="2:44" ht="12.75" hidden="1" customHeight="1">
      <c r="B893" s="247"/>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c r="AA893" s="247"/>
      <c r="AB893" s="247"/>
      <c r="AC893" s="247"/>
      <c r="AD893" s="247"/>
      <c r="AE893" s="247"/>
      <c r="AF893" s="247"/>
      <c r="AG893" s="247"/>
      <c r="AH893" s="247"/>
      <c r="AI893" s="247"/>
      <c r="AJ893" s="247"/>
      <c r="AK893" s="247"/>
      <c r="AL893" s="247"/>
      <c r="AM893" s="247"/>
      <c r="AN893" s="247"/>
      <c r="AO893" s="247"/>
      <c r="AP893" s="247"/>
      <c r="AQ893" s="247"/>
      <c r="AR893" s="247"/>
    </row>
    <row r="894" spans="2:44" ht="12.75" hidden="1" customHeight="1">
      <c r="B894" s="247"/>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247"/>
      <c r="AL894" s="247"/>
      <c r="AM894" s="247"/>
      <c r="AN894" s="247"/>
      <c r="AO894" s="247"/>
      <c r="AP894" s="247"/>
      <c r="AQ894" s="247"/>
      <c r="AR894" s="247"/>
    </row>
    <row r="895" spans="2:44" ht="12.75" hidden="1" customHeight="1">
      <c r="B895" s="247"/>
      <c r="C895" s="247"/>
      <c r="D895" s="247"/>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row>
    <row r="896" spans="2:44" ht="12.75" hidden="1" customHeight="1">
      <c r="B896" s="247"/>
      <c r="C896" s="247"/>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c r="AA896" s="247"/>
      <c r="AB896" s="247"/>
      <c r="AC896" s="247"/>
      <c r="AD896" s="247"/>
      <c r="AE896" s="247"/>
      <c r="AF896" s="247"/>
      <c r="AG896" s="247"/>
      <c r="AH896" s="247"/>
      <c r="AI896" s="247"/>
      <c r="AJ896" s="247"/>
      <c r="AK896" s="247"/>
      <c r="AL896" s="247"/>
      <c r="AM896" s="247"/>
      <c r="AN896" s="247"/>
      <c r="AO896" s="247"/>
      <c r="AP896" s="247"/>
      <c r="AQ896" s="247"/>
      <c r="AR896" s="247"/>
    </row>
    <row r="897" spans="2:44" ht="12.75" hidden="1" customHeight="1">
      <c r="B897" s="247"/>
      <c r="C897" s="247"/>
      <c r="D897" s="247"/>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c r="AA897" s="247"/>
      <c r="AB897" s="247"/>
      <c r="AC897" s="247"/>
      <c r="AD897" s="247"/>
      <c r="AE897" s="247"/>
      <c r="AF897" s="247"/>
      <c r="AG897" s="247"/>
      <c r="AH897" s="247"/>
      <c r="AI897" s="247"/>
      <c r="AJ897" s="247"/>
      <c r="AK897" s="247"/>
      <c r="AL897" s="247"/>
      <c r="AM897" s="247"/>
      <c r="AN897" s="247"/>
      <c r="AO897" s="247"/>
      <c r="AP897" s="247"/>
      <c r="AQ897" s="247"/>
      <c r="AR897" s="247"/>
    </row>
    <row r="898" spans="2:44" ht="12.75" hidden="1" customHeight="1">
      <c r="B898" s="247"/>
      <c r="C898" s="247"/>
      <c r="D898" s="247"/>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c r="AA898" s="247"/>
      <c r="AB898" s="247"/>
      <c r="AC898" s="247"/>
      <c r="AD898" s="247"/>
      <c r="AE898" s="247"/>
      <c r="AF898" s="247"/>
      <c r="AG898" s="247"/>
      <c r="AH898" s="247"/>
      <c r="AI898" s="247"/>
      <c r="AJ898" s="247"/>
      <c r="AK898" s="247"/>
      <c r="AL898" s="247"/>
      <c r="AM898" s="247"/>
      <c r="AN898" s="247"/>
      <c r="AO898" s="247"/>
      <c r="AP898" s="247"/>
      <c r="AQ898" s="247"/>
      <c r="AR898" s="247"/>
    </row>
    <row r="899" spans="2:44" ht="12.75" hidden="1" customHeight="1">
      <c r="B899" s="247"/>
      <c r="C899" s="247"/>
      <c r="D899" s="247"/>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row>
    <row r="900" spans="2:44" ht="12.75" hidden="1" customHeight="1">
      <c r="B900" s="247"/>
      <c r="C900" s="247"/>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c r="AA900" s="247"/>
      <c r="AB900" s="247"/>
      <c r="AC900" s="247"/>
      <c r="AD900" s="247"/>
      <c r="AE900" s="247"/>
      <c r="AF900" s="247"/>
      <c r="AG900" s="247"/>
      <c r="AH900" s="247"/>
      <c r="AI900" s="247"/>
      <c r="AJ900" s="247"/>
      <c r="AK900" s="247"/>
      <c r="AL900" s="247"/>
      <c r="AM900" s="247"/>
      <c r="AN900" s="247"/>
      <c r="AO900" s="247"/>
      <c r="AP900" s="247"/>
      <c r="AQ900" s="247"/>
      <c r="AR900" s="247"/>
    </row>
    <row r="901" spans="2:44" ht="12.75" hidden="1" customHeight="1">
      <c r="B901" s="247"/>
      <c r="C901" s="247"/>
      <c r="D901" s="247"/>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c r="AA901" s="247"/>
      <c r="AB901" s="247"/>
      <c r="AC901" s="247"/>
      <c r="AD901" s="247"/>
      <c r="AE901" s="247"/>
      <c r="AF901" s="247"/>
      <c r="AG901" s="247"/>
      <c r="AH901" s="247"/>
      <c r="AI901" s="247"/>
      <c r="AJ901" s="247"/>
      <c r="AK901" s="247"/>
      <c r="AL901" s="247"/>
      <c r="AM901" s="247"/>
      <c r="AN901" s="247"/>
      <c r="AO901" s="247"/>
      <c r="AP901" s="247"/>
      <c r="AQ901" s="247"/>
      <c r="AR901" s="247"/>
    </row>
    <row r="902" spans="2:44" ht="12.75" hidden="1" customHeight="1">
      <c r="B902" s="247"/>
      <c r="C902" s="247"/>
      <c r="D902" s="247"/>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c r="AA902" s="247"/>
      <c r="AB902" s="247"/>
      <c r="AC902" s="247"/>
      <c r="AD902" s="247"/>
      <c r="AE902" s="247"/>
      <c r="AF902" s="247"/>
      <c r="AG902" s="247"/>
      <c r="AH902" s="247"/>
      <c r="AI902" s="247"/>
      <c r="AJ902" s="247"/>
      <c r="AK902" s="247"/>
      <c r="AL902" s="247"/>
      <c r="AM902" s="247"/>
      <c r="AN902" s="247"/>
      <c r="AO902" s="247"/>
      <c r="AP902" s="247"/>
      <c r="AQ902" s="247"/>
      <c r="AR902" s="247"/>
    </row>
    <row r="903" spans="2:44" ht="12.75" hidden="1" customHeight="1">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row>
    <row r="904" spans="2:44" ht="12.75" hidden="1" customHeight="1">
      <c r="B904" s="247"/>
      <c r="C904" s="247"/>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c r="AA904" s="247"/>
      <c r="AB904" s="247"/>
      <c r="AC904" s="247"/>
      <c r="AD904" s="247"/>
      <c r="AE904" s="247"/>
      <c r="AF904" s="247"/>
      <c r="AG904" s="247"/>
      <c r="AH904" s="247"/>
      <c r="AI904" s="247"/>
      <c r="AJ904" s="247"/>
      <c r="AK904" s="247"/>
      <c r="AL904" s="247"/>
      <c r="AM904" s="247"/>
      <c r="AN904" s="247"/>
      <c r="AO904" s="247"/>
      <c r="AP904" s="247"/>
      <c r="AQ904" s="247"/>
      <c r="AR904" s="247"/>
    </row>
    <row r="905" spans="2:44" ht="12.75" hidden="1" customHeight="1">
      <c r="B905" s="247"/>
      <c r="C905" s="247"/>
      <c r="D905" s="247"/>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c r="AA905" s="247"/>
      <c r="AB905" s="247"/>
      <c r="AC905" s="247"/>
      <c r="AD905" s="247"/>
      <c r="AE905" s="247"/>
      <c r="AF905" s="247"/>
      <c r="AG905" s="247"/>
      <c r="AH905" s="247"/>
      <c r="AI905" s="247"/>
      <c r="AJ905" s="247"/>
      <c r="AK905" s="247"/>
      <c r="AL905" s="247"/>
      <c r="AM905" s="247"/>
      <c r="AN905" s="247"/>
      <c r="AO905" s="247"/>
      <c r="AP905" s="247"/>
      <c r="AQ905" s="247"/>
      <c r="AR905" s="247"/>
    </row>
    <row r="906" spans="2:44" ht="12.75" hidden="1" customHeight="1">
      <c r="B906" s="247"/>
      <c r="C906" s="247"/>
      <c r="D906" s="247"/>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c r="AA906" s="247"/>
      <c r="AB906" s="247"/>
      <c r="AC906" s="247"/>
      <c r="AD906" s="247"/>
      <c r="AE906" s="247"/>
      <c r="AF906" s="247"/>
      <c r="AG906" s="247"/>
      <c r="AH906" s="247"/>
      <c r="AI906" s="247"/>
      <c r="AJ906" s="247"/>
      <c r="AK906" s="247"/>
      <c r="AL906" s="247"/>
      <c r="AM906" s="247"/>
      <c r="AN906" s="247"/>
      <c r="AO906" s="247"/>
      <c r="AP906" s="247"/>
      <c r="AQ906" s="247"/>
      <c r="AR906" s="247"/>
    </row>
    <row r="907" spans="2:44" ht="12.75" hidden="1" customHeight="1">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row>
    <row r="908" spans="2:44" ht="12.75" hidden="1" customHeight="1">
      <c r="B908" s="247"/>
      <c r="C908" s="247"/>
      <c r="D908" s="247"/>
      <c r="E908" s="247"/>
      <c r="F908" s="247"/>
      <c r="G908" s="247"/>
      <c r="H908" s="247"/>
      <c r="I908" s="247"/>
      <c r="J908" s="247"/>
      <c r="K908" s="247"/>
      <c r="L908" s="247"/>
      <c r="M908" s="247"/>
      <c r="N908" s="247"/>
      <c r="O908" s="247"/>
      <c r="P908" s="247"/>
      <c r="Q908" s="247"/>
      <c r="R908" s="247"/>
      <c r="S908" s="247"/>
      <c r="T908" s="247"/>
      <c r="U908" s="247"/>
      <c r="V908" s="247"/>
      <c r="W908" s="247"/>
      <c r="X908" s="247"/>
      <c r="Y908" s="247"/>
      <c r="Z908" s="247"/>
      <c r="AA908" s="247"/>
      <c r="AB908" s="247"/>
      <c r="AC908" s="247"/>
      <c r="AD908" s="247"/>
      <c r="AE908" s="247"/>
      <c r="AF908" s="247"/>
      <c r="AG908" s="247"/>
      <c r="AH908" s="247"/>
      <c r="AI908" s="247"/>
      <c r="AJ908" s="247"/>
      <c r="AK908" s="247"/>
      <c r="AL908" s="247"/>
      <c r="AM908" s="247"/>
      <c r="AN908" s="247"/>
      <c r="AO908" s="247"/>
      <c r="AP908" s="247"/>
      <c r="AQ908" s="247"/>
      <c r="AR908" s="247"/>
    </row>
    <row r="909" spans="2:44" ht="12.75" hidden="1" customHeight="1">
      <c r="B909" s="247"/>
      <c r="C909" s="247"/>
      <c r="D909" s="247"/>
      <c r="E909" s="247"/>
      <c r="F909" s="247"/>
      <c r="G909" s="247"/>
      <c r="H909" s="247"/>
      <c r="I909" s="247"/>
      <c r="J909" s="247"/>
      <c r="K909" s="247"/>
      <c r="L909" s="247"/>
      <c r="M909" s="247"/>
      <c r="N909" s="247"/>
      <c r="O909" s="247"/>
      <c r="P909" s="247"/>
      <c r="Q909" s="247"/>
      <c r="R909" s="247"/>
      <c r="S909" s="247"/>
      <c r="T909" s="247"/>
      <c r="U909" s="247"/>
      <c r="V909" s="247"/>
      <c r="W909" s="247"/>
      <c r="X909" s="247"/>
      <c r="Y909" s="247"/>
      <c r="Z909" s="247"/>
      <c r="AA909" s="247"/>
      <c r="AB909" s="247"/>
      <c r="AC909" s="247"/>
      <c r="AD909" s="247"/>
      <c r="AE909" s="247"/>
      <c r="AF909" s="247"/>
      <c r="AG909" s="247"/>
      <c r="AH909" s="247"/>
      <c r="AI909" s="247"/>
      <c r="AJ909" s="247"/>
      <c r="AK909" s="247"/>
      <c r="AL909" s="247"/>
      <c r="AM909" s="247"/>
      <c r="AN909" s="247"/>
      <c r="AO909" s="247"/>
      <c r="AP909" s="247"/>
      <c r="AQ909" s="247"/>
      <c r="AR909" s="247"/>
    </row>
    <row r="910" spans="2:44" ht="12.75" hidden="1" customHeight="1">
      <c r="B910" s="247"/>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c r="Z910" s="247"/>
      <c r="AA910" s="247"/>
      <c r="AB910" s="247"/>
      <c r="AC910" s="247"/>
      <c r="AD910" s="247"/>
      <c r="AE910" s="247"/>
      <c r="AF910" s="247"/>
      <c r="AG910" s="247"/>
      <c r="AH910" s="247"/>
      <c r="AI910" s="247"/>
      <c r="AJ910" s="247"/>
      <c r="AK910" s="247"/>
      <c r="AL910" s="247"/>
      <c r="AM910" s="247"/>
      <c r="AN910" s="247"/>
      <c r="AO910" s="247"/>
      <c r="AP910" s="247"/>
      <c r="AQ910" s="247"/>
      <c r="AR910" s="247"/>
    </row>
    <row r="911" spans="2:44" ht="12.75" hidden="1" customHeight="1">
      <c r="B911" s="247"/>
      <c r="C911" s="247"/>
      <c r="D911" s="247"/>
      <c r="E911" s="247"/>
      <c r="F911" s="247"/>
      <c r="G911" s="247"/>
      <c r="H911" s="247"/>
      <c r="I911" s="247"/>
      <c r="J911" s="247"/>
      <c r="K911" s="247"/>
      <c r="L911" s="247"/>
      <c r="M911" s="247"/>
      <c r="N911" s="247"/>
      <c r="O911" s="247"/>
      <c r="P911" s="247"/>
      <c r="Q911" s="247"/>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row>
    <row r="912" spans="2:44" ht="12.75" hidden="1" customHeight="1">
      <c r="B912" s="247"/>
      <c r="C912" s="247"/>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row>
    <row r="913" spans="2:44" ht="12.75" hidden="1" customHeight="1">
      <c r="B913" s="247"/>
      <c r="C913" s="247"/>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c r="AA913" s="247"/>
      <c r="AB913" s="247"/>
      <c r="AC913" s="247"/>
      <c r="AD913" s="247"/>
      <c r="AE913" s="247"/>
      <c r="AF913" s="247"/>
      <c r="AG913" s="247"/>
      <c r="AH913" s="247"/>
      <c r="AI913" s="247"/>
      <c r="AJ913" s="247"/>
      <c r="AK913" s="247"/>
      <c r="AL913" s="247"/>
      <c r="AM913" s="247"/>
      <c r="AN913" s="247"/>
      <c r="AO913" s="247"/>
      <c r="AP913" s="247"/>
      <c r="AQ913" s="247"/>
      <c r="AR913" s="247"/>
    </row>
    <row r="914" spans="2:44" ht="12.75" hidden="1" customHeight="1">
      <c r="B914" s="247"/>
      <c r="C914" s="247"/>
      <c r="D914" s="247"/>
      <c r="E914" s="247"/>
      <c r="F914" s="247"/>
      <c r="G914" s="247"/>
      <c r="H914" s="247"/>
      <c r="I914" s="247"/>
      <c r="J914" s="247"/>
      <c r="K914" s="247"/>
      <c r="L914" s="247"/>
      <c r="M914" s="247"/>
      <c r="N914" s="247"/>
      <c r="O914" s="247"/>
      <c r="P914" s="247"/>
      <c r="Q914" s="247"/>
      <c r="R914" s="247"/>
      <c r="S914" s="247"/>
      <c r="T914" s="247"/>
      <c r="U914" s="247"/>
      <c r="V914" s="247"/>
      <c r="W914" s="247"/>
      <c r="X914" s="247"/>
      <c r="Y914" s="247"/>
      <c r="Z914" s="247"/>
      <c r="AA914" s="247"/>
      <c r="AB914" s="247"/>
      <c r="AC914" s="247"/>
      <c r="AD914" s="247"/>
      <c r="AE914" s="247"/>
      <c r="AF914" s="247"/>
      <c r="AG914" s="247"/>
      <c r="AH914" s="247"/>
      <c r="AI914" s="247"/>
      <c r="AJ914" s="247"/>
      <c r="AK914" s="247"/>
      <c r="AL914" s="247"/>
      <c r="AM914" s="247"/>
      <c r="AN914" s="247"/>
      <c r="AO914" s="247"/>
      <c r="AP914" s="247"/>
      <c r="AQ914" s="247"/>
      <c r="AR914" s="247"/>
    </row>
    <row r="915" spans="2:44" ht="12.75" hidden="1" customHeight="1">
      <c r="B915" s="247"/>
      <c r="C915" s="247"/>
      <c r="D915" s="247"/>
      <c r="E915" s="247"/>
      <c r="F915" s="247"/>
      <c r="G915" s="247"/>
      <c r="H915" s="247"/>
      <c r="I915" s="247"/>
      <c r="J915" s="247"/>
      <c r="K915" s="247"/>
      <c r="L915" s="247"/>
      <c r="M915" s="247"/>
      <c r="N915" s="247"/>
      <c r="O915" s="247"/>
      <c r="P915" s="247"/>
      <c r="Q915" s="247"/>
      <c r="R915" s="247"/>
      <c r="S915" s="247"/>
      <c r="T915" s="247"/>
      <c r="U915" s="247"/>
      <c r="V915" s="247"/>
      <c r="W915" s="247"/>
      <c r="X915" s="247"/>
      <c r="Y915" s="247"/>
      <c r="Z915" s="247"/>
      <c r="AA915" s="247"/>
      <c r="AB915" s="247"/>
      <c r="AC915" s="247"/>
      <c r="AD915" s="247"/>
      <c r="AE915" s="247"/>
      <c r="AF915" s="247"/>
      <c r="AG915" s="247"/>
      <c r="AH915" s="247"/>
      <c r="AI915" s="247"/>
      <c r="AJ915" s="247"/>
      <c r="AK915" s="247"/>
      <c r="AL915" s="247"/>
      <c r="AM915" s="247"/>
      <c r="AN915" s="247"/>
      <c r="AO915" s="247"/>
      <c r="AP915" s="247"/>
      <c r="AQ915" s="247"/>
      <c r="AR915" s="247"/>
    </row>
    <row r="916" spans="2:44" ht="12.75" hidden="1" customHeight="1">
      <c r="B916" s="247"/>
      <c r="C916" s="247"/>
      <c r="D916" s="247"/>
      <c r="E916" s="247"/>
      <c r="F916" s="247"/>
      <c r="G916" s="247"/>
      <c r="H916" s="247"/>
      <c r="I916" s="247"/>
      <c r="J916" s="247"/>
      <c r="K916" s="247"/>
      <c r="L916" s="247"/>
      <c r="M916" s="247"/>
      <c r="N916" s="247"/>
      <c r="O916" s="247"/>
      <c r="P916" s="247"/>
      <c r="Q916" s="247"/>
      <c r="R916" s="247"/>
      <c r="S916" s="247"/>
      <c r="T916" s="247"/>
      <c r="U916" s="247"/>
      <c r="V916" s="247"/>
      <c r="W916" s="247"/>
      <c r="X916" s="247"/>
      <c r="Y916" s="247"/>
      <c r="Z916" s="247"/>
      <c r="AA916" s="247"/>
      <c r="AB916" s="247"/>
      <c r="AC916" s="247"/>
      <c r="AD916" s="247"/>
      <c r="AE916" s="247"/>
      <c r="AF916" s="247"/>
      <c r="AG916" s="247"/>
      <c r="AH916" s="247"/>
      <c r="AI916" s="247"/>
      <c r="AJ916" s="247"/>
      <c r="AK916" s="247"/>
      <c r="AL916" s="247"/>
      <c r="AM916" s="247"/>
      <c r="AN916" s="247"/>
      <c r="AO916" s="247"/>
      <c r="AP916" s="247"/>
      <c r="AQ916" s="247"/>
      <c r="AR916" s="247"/>
    </row>
    <row r="917" spans="2:44" ht="12.75" hidden="1" customHeight="1">
      <c r="B917" s="247"/>
      <c r="C917" s="247"/>
      <c r="D917" s="247"/>
      <c r="E917" s="247"/>
      <c r="F917" s="247"/>
      <c r="G917" s="247"/>
      <c r="H917" s="247"/>
      <c r="I917" s="247"/>
      <c r="J917" s="247"/>
      <c r="K917" s="247"/>
      <c r="L917" s="247"/>
      <c r="M917" s="247"/>
      <c r="N917" s="247"/>
      <c r="O917" s="247"/>
      <c r="P917" s="247"/>
      <c r="Q917" s="247"/>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row>
    <row r="918" spans="2:44" ht="12.75" hidden="1" customHeight="1">
      <c r="B918" s="247"/>
      <c r="C918" s="247"/>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c r="AA918" s="247"/>
      <c r="AB918" s="247"/>
      <c r="AC918" s="247"/>
      <c r="AD918" s="247"/>
      <c r="AE918" s="247"/>
      <c r="AF918" s="247"/>
      <c r="AG918" s="247"/>
      <c r="AH918" s="247"/>
      <c r="AI918" s="247"/>
      <c r="AJ918" s="247"/>
      <c r="AK918" s="247"/>
      <c r="AL918" s="247"/>
      <c r="AM918" s="247"/>
      <c r="AN918" s="247"/>
      <c r="AO918" s="247"/>
      <c r="AP918" s="247"/>
      <c r="AQ918" s="247"/>
      <c r="AR918" s="247"/>
    </row>
    <row r="919" spans="2:44" ht="12.75" hidden="1" customHeight="1">
      <c r="B919" s="247"/>
      <c r="C919" s="247"/>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c r="AA919" s="247"/>
      <c r="AB919" s="247"/>
      <c r="AC919" s="247"/>
      <c r="AD919" s="247"/>
      <c r="AE919" s="247"/>
      <c r="AF919" s="247"/>
      <c r="AG919" s="247"/>
      <c r="AH919" s="247"/>
      <c r="AI919" s="247"/>
      <c r="AJ919" s="247"/>
      <c r="AK919" s="247"/>
      <c r="AL919" s="247"/>
      <c r="AM919" s="247"/>
      <c r="AN919" s="247"/>
      <c r="AO919" s="247"/>
      <c r="AP919" s="247"/>
      <c r="AQ919" s="247"/>
      <c r="AR919" s="247"/>
    </row>
    <row r="920" spans="2:44" ht="12.75" hidden="1" customHeight="1">
      <c r="B920" s="247"/>
      <c r="C920" s="247"/>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c r="AA920" s="247"/>
      <c r="AB920" s="247"/>
      <c r="AC920" s="247"/>
      <c r="AD920" s="247"/>
      <c r="AE920" s="247"/>
      <c r="AF920" s="247"/>
      <c r="AG920" s="247"/>
      <c r="AH920" s="247"/>
      <c r="AI920" s="247"/>
      <c r="AJ920" s="247"/>
      <c r="AK920" s="247"/>
      <c r="AL920" s="247"/>
      <c r="AM920" s="247"/>
      <c r="AN920" s="247"/>
      <c r="AO920" s="247"/>
      <c r="AP920" s="247"/>
      <c r="AQ920" s="247"/>
      <c r="AR920" s="247"/>
    </row>
    <row r="921" spans="2:44" ht="12.75" hidden="1" customHeight="1">
      <c r="B921" s="247"/>
      <c r="C921" s="247"/>
      <c r="D921" s="247"/>
      <c r="E921" s="247"/>
      <c r="F921" s="247"/>
      <c r="G921" s="247"/>
      <c r="H921" s="247"/>
      <c r="I921" s="247"/>
      <c r="J921" s="247"/>
      <c r="K921" s="247"/>
      <c r="L921" s="247"/>
      <c r="M921" s="247"/>
      <c r="N921" s="247"/>
      <c r="O921" s="247"/>
      <c r="P921" s="247"/>
      <c r="Q921" s="247"/>
      <c r="R921" s="247"/>
      <c r="S921" s="247"/>
      <c r="T921" s="247"/>
      <c r="U921" s="247"/>
      <c r="V921" s="247"/>
      <c r="W921" s="247"/>
      <c r="X921" s="247"/>
      <c r="Y921" s="247"/>
      <c r="Z921" s="247"/>
      <c r="AA921" s="247"/>
      <c r="AB921" s="247"/>
      <c r="AC921" s="247"/>
      <c r="AD921" s="247"/>
      <c r="AE921" s="247"/>
      <c r="AF921" s="247"/>
      <c r="AG921" s="247"/>
      <c r="AH921" s="247"/>
      <c r="AI921" s="247"/>
      <c r="AJ921" s="247"/>
      <c r="AK921" s="247"/>
      <c r="AL921" s="247"/>
      <c r="AM921" s="247"/>
      <c r="AN921" s="247"/>
      <c r="AO921" s="247"/>
      <c r="AP921" s="247"/>
      <c r="AQ921" s="247"/>
      <c r="AR921" s="247"/>
    </row>
    <row r="922" spans="2:44" ht="12.75" hidden="1" customHeight="1">
      <c r="B922" s="247"/>
      <c r="C922" s="247"/>
      <c r="D922" s="247"/>
      <c r="E922" s="247"/>
      <c r="F922" s="247"/>
      <c r="G922" s="247"/>
      <c r="H922" s="247"/>
      <c r="I922" s="247"/>
      <c r="J922" s="247"/>
      <c r="K922" s="247"/>
      <c r="L922" s="247"/>
      <c r="M922" s="247"/>
      <c r="N922" s="247"/>
      <c r="O922" s="247"/>
      <c r="P922" s="247"/>
      <c r="Q922" s="247"/>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row>
    <row r="923" spans="2:44" ht="12.75" hidden="1" customHeight="1">
      <c r="B923" s="247"/>
      <c r="C923" s="247"/>
      <c r="D923" s="247"/>
      <c r="E923" s="247"/>
      <c r="F923" s="247"/>
      <c r="G923" s="247"/>
      <c r="H923" s="247"/>
      <c r="I923" s="247"/>
      <c r="J923" s="247"/>
      <c r="K923" s="247"/>
      <c r="L923" s="247"/>
      <c r="M923" s="24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row>
    <row r="924" spans="2:44" ht="12.75" hidden="1" customHeight="1">
      <c r="B924" s="247"/>
      <c r="C924" s="247"/>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c r="AA924" s="247"/>
      <c r="AB924" s="247"/>
      <c r="AC924" s="247"/>
      <c r="AD924" s="247"/>
      <c r="AE924" s="247"/>
      <c r="AF924" s="247"/>
      <c r="AG924" s="247"/>
      <c r="AH924" s="247"/>
      <c r="AI924" s="247"/>
      <c r="AJ924" s="247"/>
      <c r="AK924" s="247"/>
      <c r="AL924" s="247"/>
      <c r="AM924" s="247"/>
      <c r="AN924" s="247"/>
      <c r="AO924" s="247"/>
      <c r="AP924" s="247"/>
      <c r="AQ924" s="247"/>
      <c r="AR924" s="247"/>
    </row>
    <row r="925" spans="2:44" ht="12.75" hidden="1" customHeight="1">
      <c r="B925" s="247"/>
      <c r="C925" s="247"/>
      <c r="D925" s="247"/>
      <c r="E925" s="247"/>
      <c r="F925" s="247"/>
      <c r="G925" s="247"/>
      <c r="H925" s="247"/>
      <c r="I925" s="247"/>
      <c r="J925" s="247"/>
      <c r="K925" s="247"/>
      <c r="L925" s="247"/>
      <c r="M925" s="247"/>
      <c r="N925" s="247"/>
      <c r="O925" s="247"/>
      <c r="P925" s="247"/>
      <c r="Q925" s="247"/>
      <c r="R925" s="247"/>
      <c r="S925" s="247"/>
      <c r="T925" s="247"/>
      <c r="U925" s="247"/>
      <c r="V925" s="247"/>
      <c r="W925" s="247"/>
      <c r="X925" s="247"/>
      <c r="Y925" s="247"/>
      <c r="Z925" s="247"/>
      <c r="AA925" s="247"/>
      <c r="AB925" s="247"/>
      <c r="AC925" s="247"/>
      <c r="AD925" s="247"/>
      <c r="AE925" s="247"/>
      <c r="AF925" s="247"/>
      <c r="AG925" s="247"/>
      <c r="AH925" s="247"/>
      <c r="AI925" s="247"/>
      <c r="AJ925" s="247"/>
      <c r="AK925" s="247"/>
      <c r="AL925" s="247"/>
      <c r="AM925" s="247"/>
      <c r="AN925" s="247"/>
      <c r="AO925" s="247"/>
      <c r="AP925" s="247"/>
      <c r="AQ925" s="247"/>
      <c r="AR925" s="247"/>
    </row>
    <row r="926" spans="2:44" ht="12.75" hidden="1" customHeight="1">
      <c r="B926" s="247"/>
      <c r="C926" s="247"/>
      <c r="D926" s="247"/>
      <c r="E926" s="247"/>
      <c r="F926" s="247"/>
      <c r="G926" s="247"/>
      <c r="H926" s="247"/>
      <c r="I926" s="247"/>
      <c r="J926" s="247"/>
      <c r="K926" s="247"/>
      <c r="L926" s="247"/>
      <c r="M926" s="247"/>
      <c r="N926" s="247"/>
      <c r="O926" s="247"/>
      <c r="P926" s="247"/>
      <c r="Q926" s="247"/>
      <c r="R926" s="247"/>
      <c r="S926" s="247"/>
      <c r="T926" s="247"/>
      <c r="U926" s="247"/>
      <c r="V926" s="247"/>
      <c r="W926" s="247"/>
      <c r="X926" s="247"/>
      <c r="Y926" s="247"/>
      <c r="Z926" s="247"/>
      <c r="AA926" s="247"/>
      <c r="AB926" s="247"/>
      <c r="AC926" s="247"/>
      <c r="AD926" s="247"/>
      <c r="AE926" s="247"/>
      <c r="AF926" s="247"/>
      <c r="AG926" s="247"/>
      <c r="AH926" s="247"/>
      <c r="AI926" s="247"/>
      <c r="AJ926" s="247"/>
      <c r="AK926" s="247"/>
      <c r="AL926" s="247"/>
      <c r="AM926" s="247"/>
      <c r="AN926" s="247"/>
      <c r="AO926" s="247"/>
      <c r="AP926" s="247"/>
      <c r="AQ926" s="247"/>
      <c r="AR926" s="247"/>
    </row>
    <row r="927" spans="2:44" ht="12.75" hidden="1" customHeight="1">
      <c r="B927" s="247"/>
      <c r="C927" s="247"/>
      <c r="D927" s="247"/>
      <c r="E927" s="247"/>
      <c r="F927" s="247"/>
      <c r="G927" s="247"/>
      <c r="H927" s="247"/>
      <c r="I927" s="247"/>
      <c r="J927" s="247"/>
      <c r="K927" s="247"/>
      <c r="L927" s="247"/>
      <c r="M927" s="247"/>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247"/>
      <c r="AL927" s="247"/>
      <c r="AM927" s="247"/>
      <c r="AN927" s="247"/>
      <c r="AO927" s="247"/>
      <c r="AP927" s="247"/>
      <c r="AQ927" s="247"/>
      <c r="AR927" s="247"/>
    </row>
    <row r="928" spans="2:44" ht="12.75" hidden="1" customHeight="1">
      <c r="B928" s="247"/>
      <c r="C928" s="247"/>
      <c r="D928" s="247"/>
      <c r="E928" s="247"/>
      <c r="F928" s="247"/>
      <c r="G928" s="247"/>
      <c r="H928" s="247"/>
      <c r="I928" s="247"/>
      <c r="J928" s="247"/>
      <c r="K928" s="247"/>
      <c r="L928" s="247"/>
      <c r="M928" s="247"/>
      <c r="N928" s="247"/>
      <c r="O928" s="247"/>
      <c r="P928" s="247"/>
      <c r="Q928" s="247"/>
      <c r="R928" s="247"/>
      <c r="S928" s="247"/>
      <c r="T928" s="247"/>
      <c r="U928" s="247"/>
      <c r="V928" s="247"/>
      <c r="W928" s="247"/>
      <c r="X928" s="247"/>
      <c r="Y928" s="247"/>
      <c r="Z928" s="247"/>
      <c r="AA928" s="247"/>
      <c r="AB928" s="247"/>
      <c r="AC928" s="247"/>
      <c r="AD928" s="247"/>
      <c r="AE928" s="247"/>
      <c r="AF928" s="247"/>
      <c r="AG928" s="247"/>
      <c r="AH928" s="247"/>
      <c r="AI928" s="247"/>
      <c r="AJ928" s="247"/>
      <c r="AK928" s="247"/>
      <c r="AL928" s="247"/>
      <c r="AM928" s="247"/>
      <c r="AN928" s="247"/>
      <c r="AO928" s="247"/>
      <c r="AP928" s="247"/>
      <c r="AQ928" s="247"/>
      <c r="AR928" s="247"/>
    </row>
    <row r="929" spans="2:44" ht="12.75" hidden="1" customHeight="1">
      <c r="B929" s="247"/>
      <c r="C929" s="247"/>
      <c r="D929" s="247"/>
      <c r="E929" s="247"/>
      <c r="F929" s="247"/>
      <c r="G929" s="247"/>
      <c r="H929" s="247"/>
      <c r="I929" s="247"/>
      <c r="J929" s="247"/>
      <c r="K929" s="247"/>
      <c r="L929" s="247"/>
      <c r="M929" s="247"/>
      <c r="N929" s="247"/>
      <c r="O929" s="247"/>
      <c r="P929" s="247"/>
      <c r="Q929" s="247"/>
      <c r="R929" s="247"/>
      <c r="S929" s="247"/>
      <c r="T929" s="247"/>
      <c r="U929" s="247"/>
      <c r="V929" s="247"/>
      <c r="W929" s="247"/>
      <c r="X929" s="247"/>
      <c r="Y929" s="247"/>
      <c r="Z929" s="247"/>
      <c r="AA929" s="247"/>
      <c r="AB929" s="247"/>
      <c r="AC929" s="247"/>
      <c r="AD929" s="247"/>
      <c r="AE929" s="247"/>
      <c r="AF929" s="247"/>
      <c r="AG929" s="247"/>
      <c r="AH929" s="247"/>
      <c r="AI929" s="247"/>
      <c r="AJ929" s="247"/>
      <c r="AK929" s="247"/>
      <c r="AL929" s="247"/>
      <c r="AM929" s="247"/>
      <c r="AN929" s="247"/>
      <c r="AO929" s="247"/>
      <c r="AP929" s="247"/>
      <c r="AQ929" s="247"/>
      <c r="AR929" s="247"/>
    </row>
    <row r="930" spans="2:44" ht="12.75" hidden="1" customHeight="1">
      <c r="B930" s="247"/>
      <c r="C930" s="247"/>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c r="AA930" s="247"/>
      <c r="AB930" s="247"/>
      <c r="AC930" s="247"/>
      <c r="AD930" s="247"/>
      <c r="AE930" s="247"/>
      <c r="AF930" s="247"/>
      <c r="AG930" s="247"/>
      <c r="AH930" s="247"/>
      <c r="AI930" s="247"/>
      <c r="AJ930" s="247"/>
      <c r="AK930" s="247"/>
      <c r="AL930" s="247"/>
      <c r="AM930" s="247"/>
      <c r="AN930" s="247"/>
      <c r="AO930" s="247"/>
      <c r="AP930" s="247"/>
      <c r="AQ930" s="247"/>
      <c r="AR930" s="247"/>
    </row>
    <row r="931" spans="2:44" ht="12.75" hidden="1" customHeight="1">
      <c r="B931" s="247"/>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c r="Z931" s="247"/>
      <c r="AA931" s="247"/>
      <c r="AB931" s="247"/>
      <c r="AC931" s="247"/>
      <c r="AD931" s="247"/>
      <c r="AE931" s="247"/>
      <c r="AF931" s="247"/>
      <c r="AG931" s="247"/>
      <c r="AH931" s="247"/>
      <c r="AI931" s="247"/>
      <c r="AJ931" s="247"/>
      <c r="AK931" s="247"/>
      <c r="AL931" s="247"/>
      <c r="AM931" s="247"/>
      <c r="AN931" s="247"/>
      <c r="AO931" s="247"/>
      <c r="AP931" s="247"/>
      <c r="AQ931" s="247"/>
      <c r="AR931" s="247"/>
    </row>
    <row r="932" spans="2:44" ht="12.75" hidden="1" customHeight="1">
      <c r="B932" s="247"/>
      <c r="C932" s="247"/>
      <c r="D932" s="247"/>
      <c r="E932" s="247"/>
      <c r="F932" s="247"/>
      <c r="G932" s="247"/>
      <c r="H932" s="247"/>
      <c r="I932" s="247"/>
      <c r="J932" s="247"/>
      <c r="K932" s="247"/>
      <c r="L932" s="247"/>
      <c r="M932" s="247"/>
      <c r="N932" s="247"/>
      <c r="O932" s="247"/>
      <c r="P932" s="247"/>
      <c r="Q932" s="247"/>
      <c r="R932" s="247"/>
      <c r="S932" s="247"/>
      <c r="T932" s="247"/>
      <c r="U932" s="247"/>
      <c r="V932" s="247"/>
      <c r="W932" s="247"/>
      <c r="X932" s="247"/>
      <c r="Y932" s="247"/>
      <c r="Z932" s="247"/>
      <c r="AA932" s="247"/>
      <c r="AB932" s="247"/>
      <c r="AC932" s="247"/>
      <c r="AD932" s="247"/>
      <c r="AE932" s="247"/>
      <c r="AF932" s="247"/>
      <c r="AG932" s="247"/>
      <c r="AH932" s="247"/>
      <c r="AI932" s="247"/>
      <c r="AJ932" s="247"/>
      <c r="AK932" s="247"/>
      <c r="AL932" s="247"/>
      <c r="AM932" s="247"/>
      <c r="AN932" s="247"/>
      <c r="AO932" s="247"/>
      <c r="AP932" s="247"/>
      <c r="AQ932" s="247"/>
      <c r="AR932" s="247"/>
    </row>
    <row r="933" spans="2:44" ht="12.75" hidden="1" customHeight="1">
      <c r="B933" s="247"/>
      <c r="C933" s="247"/>
      <c r="D933" s="247"/>
      <c r="E933" s="247"/>
      <c r="F933" s="247"/>
      <c r="G933" s="247"/>
      <c r="H933" s="247"/>
      <c r="I933" s="247"/>
      <c r="J933" s="247"/>
      <c r="K933" s="247"/>
      <c r="L933" s="247"/>
      <c r="M933" s="247"/>
      <c r="N933" s="247"/>
      <c r="O933" s="247"/>
      <c r="P933" s="247"/>
      <c r="Q933" s="247"/>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row>
    <row r="934" spans="2:44" ht="12.75" hidden="1" customHeight="1">
      <c r="B934" s="247"/>
      <c r="C934" s="247"/>
      <c r="D934" s="247"/>
      <c r="E934" s="247"/>
      <c r="F934" s="247"/>
      <c r="G934" s="247"/>
      <c r="H934" s="247"/>
      <c r="I934" s="247"/>
      <c r="J934" s="247"/>
      <c r="K934" s="247"/>
      <c r="L934" s="247"/>
      <c r="M934" s="247"/>
      <c r="N934" s="247"/>
      <c r="O934" s="247"/>
      <c r="P934" s="247"/>
      <c r="Q934" s="247"/>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row>
    <row r="935" spans="2:44" ht="12.75" hidden="1" customHeight="1">
      <c r="B935" s="247"/>
      <c r="C935" s="247"/>
      <c r="D935" s="247"/>
      <c r="E935" s="247"/>
      <c r="F935" s="247"/>
      <c r="G935" s="247"/>
      <c r="H935" s="247"/>
      <c r="I935" s="247"/>
      <c r="J935" s="247"/>
      <c r="K935" s="247"/>
      <c r="L935" s="247"/>
      <c r="M935" s="247"/>
      <c r="N935" s="247"/>
      <c r="O935" s="247"/>
      <c r="P935" s="247"/>
      <c r="Q935" s="247"/>
      <c r="R935" s="247"/>
      <c r="S935" s="247"/>
      <c r="T935" s="247"/>
      <c r="U935" s="247"/>
      <c r="V935" s="247"/>
      <c r="W935" s="247"/>
      <c r="X935" s="247"/>
      <c r="Y935" s="247"/>
      <c r="Z935" s="247"/>
      <c r="AA935" s="247"/>
      <c r="AB935" s="247"/>
      <c r="AC935" s="247"/>
      <c r="AD935" s="247"/>
      <c r="AE935" s="247"/>
      <c r="AF935" s="247"/>
      <c r="AG935" s="247"/>
      <c r="AH935" s="247"/>
      <c r="AI935" s="247"/>
      <c r="AJ935" s="247"/>
      <c r="AK935" s="247"/>
      <c r="AL935" s="247"/>
      <c r="AM935" s="247"/>
      <c r="AN935" s="247"/>
      <c r="AO935" s="247"/>
      <c r="AP935" s="247"/>
      <c r="AQ935" s="247"/>
      <c r="AR935" s="247"/>
    </row>
    <row r="936" spans="2:44" ht="12.75" hidden="1" customHeight="1">
      <c r="B936" s="247"/>
      <c r="C936" s="247"/>
      <c r="D936" s="247"/>
      <c r="E936" s="247"/>
      <c r="F936" s="247"/>
      <c r="G936" s="247"/>
      <c r="H936" s="247"/>
      <c r="I936" s="247"/>
      <c r="J936" s="247"/>
      <c r="K936" s="247"/>
      <c r="L936" s="247"/>
      <c r="M936" s="247"/>
      <c r="N936" s="247"/>
      <c r="O936" s="247"/>
      <c r="P936" s="247"/>
      <c r="Q936" s="247"/>
      <c r="R936" s="247"/>
      <c r="S936" s="247"/>
      <c r="T936" s="247"/>
      <c r="U936" s="247"/>
      <c r="V936" s="247"/>
      <c r="W936" s="247"/>
      <c r="X936" s="247"/>
      <c r="Y936" s="247"/>
      <c r="Z936" s="247"/>
      <c r="AA936" s="247"/>
      <c r="AB936" s="247"/>
      <c r="AC936" s="247"/>
      <c r="AD936" s="247"/>
      <c r="AE936" s="247"/>
      <c r="AF936" s="247"/>
      <c r="AG936" s="247"/>
      <c r="AH936" s="247"/>
      <c r="AI936" s="247"/>
      <c r="AJ936" s="247"/>
      <c r="AK936" s="247"/>
      <c r="AL936" s="247"/>
      <c r="AM936" s="247"/>
      <c r="AN936" s="247"/>
      <c r="AO936" s="247"/>
      <c r="AP936" s="247"/>
      <c r="AQ936" s="247"/>
      <c r="AR936" s="247"/>
    </row>
    <row r="937" spans="2:44" ht="12.75" hidden="1" customHeight="1">
      <c r="B937" s="247"/>
      <c r="C937" s="247"/>
      <c r="D937" s="247"/>
      <c r="E937" s="247"/>
      <c r="F937" s="247"/>
      <c r="G937" s="247"/>
      <c r="H937" s="247"/>
      <c r="I937" s="247"/>
      <c r="J937" s="247"/>
      <c r="K937" s="247"/>
      <c r="L937" s="247"/>
      <c r="M937" s="247"/>
      <c r="N937" s="247"/>
      <c r="O937" s="247"/>
      <c r="P937" s="247"/>
      <c r="Q937" s="247"/>
      <c r="R937" s="247"/>
      <c r="S937" s="247"/>
      <c r="T937" s="247"/>
      <c r="U937" s="247"/>
      <c r="V937" s="247"/>
      <c r="W937" s="247"/>
      <c r="X937" s="247"/>
      <c r="Y937" s="247"/>
      <c r="Z937" s="247"/>
      <c r="AA937" s="247"/>
      <c r="AB937" s="247"/>
      <c r="AC937" s="247"/>
      <c r="AD937" s="247"/>
      <c r="AE937" s="247"/>
      <c r="AF937" s="247"/>
      <c r="AG937" s="247"/>
      <c r="AH937" s="247"/>
      <c r="AI937" s="247"/>
      <c r="AJ937" s="247"/>
      <c r="AK937" s="247"/>
      <c r="AL937" s="247"/>
      <c r="AM937" s="247"/>
      <c r="AN937" s="247"/>
      <c r="AO937" s="247"/>
      <c r="AP937" s="247"/>
      <c r="AQ937" s="247"/>
      <c r="AR937" s="247"/>
    </row>
    <row r="938" spans="2:44" ht="12.75" hidden="1" customHeight="1">
      <c r="B938" s="247"/>
      <c r="C938" s="247"/>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c r="AA938" s="247"/>
      <c r="AB938" s="247"/>
      <c r="AC938" s="247"/>
      <c r="AD938" s="247"/>
      <c r="AE938" s="247"/>
      <c r="AF938" s="247"/>
      <c r="AG938" s="247"/>
      <c r="AH938" s="247"/>
      <c r="AI938" s="247"/>
      <c r="AJ938" s="247"/>
      <c r="AK938" s="247"/>
      <c r="AL938" s="247"/>
      <c r="AM938" s="247"/>
      <c r="AN938" s="247"/>
      <c r="AO938" s="247"/>
      <c r="AP938" s="247"/>
      <c r="AQ938" s="247"/>
      <c r="AR938" s="247"/>
    </row>
    <row r="939" spans="2:44" ht="12.75" hidden="1" customHeight="1">
      <c r="B939" s="247"/>
      <c r="C939" s="247"/>
      <c r="D939" s="247"/>
      <c r="E939" s="247"/>
      <c r="F939" s="247"/>
      <c r="G939" s="247"/>
      <c r="H939" s="247"/>
      <c r="I939" s="247"/>
      <c r="J939" s="247"/>
      <c r="K939" s="247"/>
      <c r="L939" s="247"/>
      <c r="M939" s="247"/>
      <c r="N939" s="247"/>
      <c r="O939" s="247"/>
      <c r="P939" s="247"/>
      <c r="Q939" s="247"/>
      <c r="R939" s="247"/>
      <c r="S939" s="247"/>
      <c r="T939" s="247"/>
      <c r="U939" s="247"/>
      <c r="V939" s="247"/>
      <c r="W939" s="247"/>
      <c r="X939" s="247"/>
      <c r="Y939" s="247"/>
      <c r="Z939" s="247"/>
      <c r="AA939" s="247"/>
      <c r="AB939" s="247"/>
      <c r="AC939" s="247"/>
      <c r="AD939" s="247"/>
      <c r="AE939" s="247"/>
      <c r="AF939" s="247"/>
      <c r="AG939" s="247"/>
      <c r="AH939" s="247"/>
      <c r="AI939" s="247"/>
      <c r="AJ939" s="247"/>
      <c r="AK939" s="247"/>
      <c r="AL939" s="247"/>
      <c r="AM939" s="247"/>
      <c r="AN939" s="247"/>
      <c r="AO939" s="247"/>
      <c r="AP939" s="247"/>
      <c r="AQ939" s="247"/>
      <c r="AR939" s="247"/>
    </row>
    <row r="940" spans="2:44" ht="12.75" hidden="1" customHeight="1">
      <c r="B940" s="247"/>
      <c r="C940" s="247"/>
      <c r="D940" s="247"/>
      <c r="E940" s="247"/>
      <c r="F940" s="247"/>
      <c r="G940" s="247"/>
      <c r="H940" s="247"/>
      <c r="I940" s="247"/>
      <c r="J940" s="247"/>
      <c r="K940" s="247"/>
      <c r="L940" s="247"/>
      <c r="M940" s="247"/>
      <c r="N940" s="247"/>
      <c r="O940" s="247"/>
      <c r="P940" s="247"/>
      <c r="Q940" s="247"/>
      <c r="R940" s="247"/>
      <c r="S940" s="247"/>
      <c r="T940" s="247"/>
      <c r="U940" s="247"/>
      <c r="V940" s="247"/>
      <c r="W940" s="247"/>
      <c r="X940" s="247"/>
      <c r="Y940" s="247"/>
      <c r="Z940" s="247"/>
      <c r="AA940" s="247"/>
      <c r="AB940" s="247"/>
      <c r="AC940" s="247"/>
      <c r="AD940" s="247"/>
      <c r="AE940" s="247"/>
      <c r="AF940" s="247"/>
      <c r="AG940" s="247"/>
      <c r="AH940" s="247"/>
      <c r="AI940" s="247"/>
      <c r="AJ940" s="247"/>
      <c r="AK940" s="247"/>
      <c r="AL940" s="247"/>
      <c r="AM940" s="247"/>
      <c r="AN940" s="247"/>
      <c r="AO940" s="247"/>
      <c r="AP940" s="247"/>
      <c r="AQ940" s="247"/>
      <c r="AR940" s="247"/>
    </row>
    <row r="941" spans="2:44" ht="12.75" hidden="1" customHeight="1">
      <c r="B941" s="247"/>
      <c r="C941" s="247"/>
      <c r="D941" s="247"/>
      <c r="E941" s="247"/>
      <c r="F941" s="247"/>
      <c r="G941" s="247"/>
      <c r="H941" s="247"/>
      <c r="I941" s="247"/>
      <c r="J941" s="247"/>
      <c r="K941" s="247"/>
      <c r="L941" s="247"/>
      <c r="M941" s="247"/>
      <c r="N941" s="247"/>
      <c r="O941" s="247"/>
      <c r="P941" s="247"/>
      <c r="Q941" s="247"/>
      <c r="R941" s="247"/>
      <c r="S941" s="247"/>
      <c r="T941" s="247"/>
      <c r="U941" s="247"/>
      <c r="V941" s="247"/>
      <c r="W941" s="247"/>
      <c r="X941" s="247"/>
      <c r="Y941" s="247"/>
      <c r="Z941" s="247"/>
      <c r="AA941" s="247"/>
      <c r="AB941" s="247"/>
      <c r="AC941" s="247"/>
      <c r="AD941" s="247"/>
      <c r="AE941" s="247"/>
      <c r="AF941" s="247"/>
      <c r="AG941" s="247"/>
      <c r="AH941" s="247"/>
      <c r="AI941" s="247"/>
      <c r="AJ941" s="247"/>
      <c r="AK941" s="247"/>
      <c r="AL941" s="247"/>
      <c r="AM941" s="247"/>
      <c r="AN941" s="247"/>
      <c r="AO941" s="247"/>
      <c r="AP941" s="247"/>
      <c r="AQ941" s="247"/>
      <c r="AR941" s="247"/>
    </row>
    <row r="942" spans="2:44" ht="12.75" hidden="1" customHeight="1">
      <c r="B942" s="247"/>
      <c r="C942" s="247"/>
      <c r="D942" s="247"/>
      <c r="E942" s="247"/>
      <c r="F942" s="247"/>
      <c r="G942" s="247"/>
      <c r="H942" s="247"/>
      <c r="I942" s="247"/>
      <c r="J942" s="247"/>
      <c r="K942" s="247"/>
      <c r="L942" s="247"/>
      <c r="M942" s="247"/>
      <c r="N942" s="247"/>
      <c r="O942" s="247"/>
      <c r="P942" s="247"/>
      <c r="Q942" s="247"/>
      <c r="R942" s="247"/>
      <c r="S942" s="247"/>
      <c r="T942" s="247"/>
      <c r="U942" s="247"/>
      <c r="V942" s="247"/>
      <c r="W942" s="247"/>
      <c r="X942" s="247"/>
      <c r="Y942" s="247"/>
      <c r="Z942" s="247"/>
      <c r="AA942" s="247"/>
      <c r="AB942" s="247"/>
      <c r="AC942" s="247"/>
      <c r="AD942" s="247"/>
      <c r="AE942" s="247"/>
      <c r="AF942" s="247"/>
      <c r="AG942" s="247"/>
      <c r="AH942" s="247"/>
      <c r="AI942" s="247"/>
      <c r="AJ942" s="247"/>
      <c r="AK942" s="247"/>
      <c r="AL942" s="247"/>
      <c r="AM942" s="247"/>
      <c r="AN942" s="247"/>
      <c r="AO942" s="247"/>
      <c r="AP942" s="247"/>
      <c r="AQ942" s="247"/>
      <c r="AR942" s="247"/>
    </row>
    <row r="943" spans="2:44" ht="12.75" hidden="1" customHeight="1">
      <c r="B943" s="247"/>
      <c r="C943" s="247"/>
      <c r="D943" s="247"/>
      <c r="E943" s="247"/>
      <c r="F943" s="247"/>
      <c r="G943" s="247"/>
      <c r="H943" s="247"/>
      <c r="I943" s="247"/>
      <c r="J943" s="247"/>
      <c r="K943" s="247"/>
      <c r="L943" s="247"/>
      <c r="M943" s="247"/>
      <c r="N943" s="247"/>
      <c r="O943" s="247"/>
      <c r="P943" s="247"/>
      <c r="Q943" s="247"/>
      <c r="R943" s="247"/>
      <c r="S943" s="247"/>
      <c r="T943" s="247"/>
      <c r="U943" s="247"/>
      <c r="V943" s="247"/>
      <c r="W943" s="247"/>
      <c r="X943" s="247"/>
      <c r="Y943" s="247"/>
      <c r="Z943" s="247"/>
      <c r="AA943" s="247"/>
      <c r="AB943" s="247"/>
      <c r="AC943" s="247"/>
      <c r="AD943" s="247"/>
      <c r="AE943" s="247"/>
      <c r="AF943" s="247"/>
      <c r="AG943" s="247"/>
      <c r="AH943" s="247"/>
      <c r="AI943" s="247"/>
      <c r="AJ943" s="247"/>
      <c r="AK943" s="247"/>
      <c r="AL943" s="247"/>
      <c r="AM943" s="247"/>
      <c r="AN943" s="247"/>
      <c r="AO943" s="247"/>
      <c r="AP943" s="247"/>
      <c r="AQ943" s="247"/>
      <c r="AR943" s="247"/>
    </row>
    <row r="944" spans="2:44" ht="12.75" hidden="1" customHeight="1">
      <c r="B944" s="247"/>
      <c r="C944" s="247"/>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row>
    <row r="945" spans="2:44" ht="12.75" hidden="1" customHeight="1">
      <c r="B945" s="247"/>
      <c r="C945" s="247"/>
      <c r="D945" s="247"/>
      <c r="E945" s="247"/>
      <c r="F945" s="247"/>
      <c r="G945" s="247"/>
      <c r="H945" s="247"/>
      <c r="I945" s="247"/>
      <c r="J945" s="247"/>
      <c r="K945" s="247"/>
      <c r="L945" s="247"/>
      <c r="M945" s="247"/>
      <c r="N945" s="247"/>
      <c r="O945" s="247"/>
      <c r="P945" s="247"/>
      <c r="Q945" s="247"/>
      <c r="R945" s="247"/>
      <c r="S945" s="247"/>
      <c r="T945" s="247"/>
      <c r="U945" s="247"/>
      <c r="V945" s="247"/>
      <c r="W945" s="247"/>
      <c r="X945" s="247"/>
      <c r="Y945" s="247"/>
      <c r="Z945" s="247"/>
      <c r="AA945" s="247"/>
      <c r="AB945" s="247"/>
      <c r="AC945" s="247"/>
      <c r="AD945" s="247"/>
      <c r="AE945" s="247"/>
      <c r="AF945" s="247"/>
      <c r="AG945" s="247"/>
      <c r="AH945" s="247"/>
      <c r="AI945" s="247"/>
      <c r="AJ945" s="247"/>
      <c r="AK945" s="247"/>
      <c r="AL945" s="247"/>
      <c r="AM945" s="247"/>
      <c r="AN945" s="247"/>
      <c r="AO945" s="247"/>
      <c r="AP945" s="247"/>
      <c r="AQ945" s="247"/>
      <c r="AR945" s="247"/>
    </row>
    <row r="946" spans="2:44" ht="12.75" hidden="1" customHeight="1">
      <c r="B946" s="247"/>
      <c r="C946" s="247"/>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c r="AA946" s="247"/>
      <c r="AB946" s="247"/>
      <c r="AC946" s="247"/>
      <c r="AD946" s="247"/>
      <c r="AE946" s="247"/>
      <c r="AF946" s="247"/>
      <c r="AG946" s="247"/>
      <c r="AH946" s="247"/>
      <c r="AI946" s="247"/>
      <c r="AJ946" s="247"/>
      <c r="AK946" s="247"/>
      <c r="AL946" s="247"/>
      <c r="AM946" s="247"/>
      <c r="AN946" s="247"/>
      <c r="AO946" s="247"/>
      <c r="AP946" s="247"/>
      <c r="AQ946" s="247"/>
      <c r="AR946" s="247"/>
    </row>
    <row r="947" spans="2:44" ht="12.75" hidden="1" customHeight="1">
      <c r="B947" s="247"/>
      <c r="C947" s="247"/>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c r="AA947" s="247"/>
      <c r="AB947" s="247"/>
      <c r="AC947" s="247"/>
      <c r="AD947" s="247"/>
      <c r="AE947" s="247"/>
      <c r="AF947" s="247"/>
      <c r="AG947" s="247"/>
      <c r="AH947" s="247"/>
      <c r="AI947" s="247"/>
      <c r="AJ947" s="247"/>
      <c r="AK947" s="247"/>
      <c r="AL947" s="247"/>
      <c r="AM947" s="247"/>
      <c r="AN947" s="247"/>
      <c r="AO947" s="247"/>
      <c r="AP947" s="247"/>
      <c r="AQ947" s="247"/>
      <c r="AR947" s="247"/>
    </row>
    <row r="948" spans="2:44" ht="12.75" hidden="1" customHeight="1">
      <c r="B948" s="247"/>
      <c r="C948" s="247"/>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row>
    <row r="949" spans="2:44" ht="12.75" hidden="1" customHeight="1">
      <c r="B949" s="247"/>
      <c r="C949" s="247"/>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row>
    <row r="950" spans="2:44" ht="12.75" hidden="1" customHeight="1">
      <c r="B950" s="247"/>
      <c r="C950" s="247"/>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c r="AA950" s="247"/>
      <c r="AB950" s="247"/>
      <c r="AC950" s="247"/>
      <c r="AD950" s="247"/>
      <c r="AE950" s="247"/>
      <c r="AF950" s="247"/>
      <c r="AG950" s="247"/>
      <c r="AH950" s="247"/>
      <c r="AI950" s="247"/>
      <c r="AJ950" s="247"/>
      <c r="AK950" s="247"/>
      <c r="AL950" s="247"/>
      <c r="AM950" s="247"/>
      <c r="AN950" s="247"/>
      <c r="AO950" s="247"/>
      <c r="AP950" s="247"/>
      <c r="AQ950" s="247"/>
      <c r="AR950" s="247"/>
    </row>
    <row r="951" spans="2:44" ht="12.75" hidden="1" customHeight="1">
      <c r="B951" s="247"/>
      <c r="C951" s="247"/>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c r="AA951" s="247"/>
      <c r="AB951" s="247"/>
      <c r="AC951" s="247"/>
      <c r="AD951" s="247"/>
      <c r="AE951" s="247"/>
      <c r="AF951" s="247"/>
      <c r="AG951" s="247"/>
      <c r="AH951" s="247"/>
      <c r="AI951" s="247"/>
      <c r="AJ951" s="247"/>
      <c r="AK951" s="247"/>
      <c r="AL951" s="247"/>
      <c r="AM951" s="247"/>
      <c r="AN951" s="247"/>
      <c r="AO951" s="247"/>
      <c r="AP951" s="247"/>
      <c r="AQ951" s="247"/>
      <c r="AR951" s="247"/>
    </row>
    <row r="952" spans="2:44" ht="12.75" hidden="1" customHeight="1">
      <c r="B952" s="247"/>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c r="Z952" s="247"/>
      <c r="AA952" s="247"/>
      <c r="AB952" s="247"/>
      <c r="AC952" s="247"/>
      <c r="AD952" s="247"/>
      <c r="AE952" s="247"/>
      <c r="AF952" s="247"/>
      <c r="AG952" s="247"/>
      <c r="AH952" s="247"/>
      <c r="AI952" s="247"/>
      <c r="AJ952" s="247"/>
      <c r="AK952" s="247"/>
      <c r="AL952" s="247"/>
      <c r="AM952" s="247"/>
      <c r="AN952" s="247"/>
      <c r="AO952" s="247"/>
      <c r="AP952" s="247"/>
      <c r="AQ952" s="247"/>
      <c r="AR952" s="247"/>
    </row>
    <row r="953" spans="2:44" ht="12.75" hidden="1" customHeight="1">
      <c r="B953" s="247"/>
      <c r="C953" s="247"/>
      <c r="D953" s="247"/>
      <c r="E953" s="247"/>
      <c r="F953" s="247"/>
      <c r="G953" s="247"/>
      <c r="H953" s="247"/>
      <c r="I953" s="247"/>
      <c r="J953" s="247"/>
      <c r="K953" s="247"/>
      <c r="L953" s="247"/>
      <c r="M953" s="247"/>
      <c r="N953" s="247"/>
      <c r="O953" s="247"/>
      <c r="P953" s="247"/>
      <c r="Q953" s="247"/>
      <c r="R953" s="247"/>
      <c r="S953" s="247"/>
      <c r="T953" s="247"/>
      <c r="U953" s="247"/>
      <c r="V953" s="247"/>
      <c r="W953" s="247"/>
      <c r="X953" s="247"/>
      <c r="Y953" s="247"/>
      <c r="Z953" s="247"/>
      <c r="AA953" s="247"/>
      <c r="AB953" s="247"/>
      <c r="AC953" s="247"/>
      <c r="AD953" s="247"/>
      <c r="AE953" s="247"/>
      <c r="AF953" s="247"/>
      <c r="AG953" s="247"/>
      <c r="AH953" s="247"/>
      <c r="AI953" s="247"/>
      <c r="AJ953" s="247"/>
      <c r="AK953" s="247"/>
      <c r="AL953" s="247"/>
      <c r="AM953" s="247"/>
      <c r="AN953" s="247"/>
      <c r="AO953" s="247"/>
      <c r="AP953" s="247"/>
      <c r="AQ953" s="247"/>
      <c r="AR953" s="247"/>
    </row>
    <row r="954" spans="2:44" ht="12.75" hidden="1" customHeight="1">
      <c r="B954" s="247"/>
      <c r="C954" s="247"/>
      <c r="D954" s="247"/>
      <c r="E954" s="247"/>
      <c r="F954" s="247"/>
      <c r="G954" s="247"/>
      <c r="H954" s="247"/>
      <c r="I954" s="247"/>
      <c r="J954" s="247"/>
      <c r="K954" s="247"/>
      <c r="L954" s="247"/>
      <c r="M954" s="247"/>
      <c r="N954" s="247"/>
      <c r="O954" s="247"/>
      <c r="P954" s="247"/>
      <c r="Q954" s="247"/>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row>
    <row r="955" spans="2:44" ht="12.75" hidden="1" customHeight="1">
      <c r="B955" s="247"/>
      <c r="C955" s="247"/>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c r="AA955" s="247"/>
      <c r="AB955" s="247"/>
      <c r="AC955" s="247"/>
      <c r="AD955" s="247"/>
      <c r="AE955" s="247"/>
      <c r="AF955" s="247"/>
      <c r="AG955" s="247"/>
      <c r="AH955" s="247"/>
      <c r="AI955" s="247"/>
      <c r="AJ955" s="247"/>
      <c r="AK955" s="247"/>
      <c r="AL955" s="247"/>
      <c r="AM955" s="247"/>
      <c r="AN955" s="247"/>
      <c r="AO955" s="247"/>
      <c r="AP955" s="247"/>
      <c r="AQ955" s="247"/>
      <c r="AR955" s="247"/>
    </row>
    <row r="956" spans="2:44" ht="12.75" hidden="1" customHeight="1">
      <c r="B956" s="247"/>
      <c r="C956" s="247"/>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c r="AA956" s="247"/>
      <c r="AB956" s="247"/>
      <c r="AC956" s="247"/>
      <c r="AD956" s="247"/>
      <c r="AE956" s="247"/>
      <c r="AF956" s="247"/>
      <c r="AG956" s="247"/>
      <c r="AH956" s="247"/>
      <c r="AI956" s="247"/>
      <c r="AJ956" s="247"/>
      <c r="AK956" s="247"/>
      <c r="AL956" s="247"/>
      <c r="AM956" s="247"/>
      <c r="AN956" s="247"/>
      <c r="AO956" s="247"/>
      <c r="AP956" s="247"/>
      <c r="AQ956" s="247"/>
      <c r="AR956" s="247"/>
    </row>
    <row r="957" spans="2:44" ht="12.75" hidden="1" customHeight="1">
      <c r="B957" s="247"/>
      <c r="C957" s="247"/>
      <c r="D957" s="247"/>
      <c r="E957" s="247"/>
      <c r="F957" s="247"/>
      <c r="G957" s="247"/>
      <c r="H957" s="247"/>
      <c r="I957" s="247"/>
      <c r="J957" s="247"/>
      <c r="K957" s="247"/>
      <c r="L957" s="247"/>
      <c r="M957" s="247"/>
      <c r="N957" s="247"/>
      <c r="O957" s="247"/>
      <c r="P957" s="247"/>
      <c r="Q957" s="247"/>
      <c r="R957" s="247"/>
      <c r="S957" s="247"/>
      <c r="T957" s="247"/>
      <c r="U957" s="247"/>
      <c r="V957" s="247"/>
      <c r="W957" s="247"/>
      <c r="X957" s="247"/>
      <c r="Y957" s="247"/>
      <c r="Z957" s="247"/>
      <c r="AA957" s="247"/>
      <c r="AB957" s="247"/>
      <c r="AC957" s="247"/>
      <c r="AD957" s="247"/>
      <c r="AE957" s="247"/>
      <c r="AF957" s="247"/>
      <c r="AG957" s="247"/>
      <c r="AH957" s="247"/>
      <c r="AI957" s="247"/>
      <c r="AJ957" s="247"/>
      <c r="AK957" s="247"/>
      <c r="AL957" s="247"/>
      <c r="AM957" s="247"/>
      <c r="AN957" s="247"/>
      <c r="AO957" s="247"/>
      <c r="AP957" s="247"/>
      <c r="AQ957" s="247"/>
      <c r="AR957" s="247"/>
    </row>
    <row r="958" spans="2:44" ht="12.75" hidden="1" customHeight="1">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c r="Z958" s="247"/>
      <c r="AA958" s="247"/>
      <c r="AB958" s="247"/>
      <c r="AC958" s="247"/>
      <c r="AD958" s="247"/>
      <c r="AE958" s="247"/>
      <c r="AF958" s="247"/>
      <c r="AG958" s="247"/>
      <c r="AH958" s="247"/>
      <c r="AI958" s="247"/>
      <c r="AJ958" s="247"/>
      <c r="AK958" s="247"/>
      <c r="AL958" s="247"/>
      <c r="AM958" s="247"/>
      <c r="AN958" s="247"/>
      <c r="AO958" s="247"/>
      <c r="AP958" s="247"/>
      <c r="AQ958" s="247"/>
      <c r="AR958" s="247"/>
    </row>
    <row r="959" spans="2:44" ht="12.75" hidden="1" customHeight="1">
      <c r="B959" s="247"/>
      <c r="C959" s="247"/>
      <c r="D959" s="247"/>
      <c r="E959" s="247"/>
      <c r="F959" s="247"/>
      <c r="G959" s="247"/>
      <c r="H959" s="247"/>
      <c r="I959" s="247"/>
      <c r="J959" s="247"/>
      <c r="K959" s="247"/>
      <c r="L959" s="247"/>
      <c r="M959" s="247"/>
      <c r="N959" s="247"/>
      <c r="O959" s="247"/>
      <c r="P959" s="247"/>
      <c r="Q959" s="247"/>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row>
    <row r="960" spans="2:44" ht="12.75" hidden="1" customHeight="1">
      <c r="B960" s="247"/>
      <c r="C960" s="247"/>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247"/>
      <c r="AL960" s="247"/>
      <c r="AM960" s="247"/>
      <c r="AN960" s="247"/>
      <c r="AO960" s="247"/>
      <c r="AP960" s="247"/>
      <c r="AQ960" s="247"/>
      <c r="AR960" s="247"/>
    </row>
    <row r="961" spans="2:44" ht="12.75" hidden="1" customHeight="1">
      <c r="B961" s="247"/>
      <c r="C961" s="247"/>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c r="AA961" s="247"/>
      <c r="AB961" s="247"/>
      <c r="AC961" s="247"/>
      <c r="AD961" s="247"/>
      <c r="AE961" s="247"/>
      <c r="AF961" s="247"/>
      <c r="AG961" s="247"/>
      <c r="AH961" s="247"/>
      <c r="AI961" s="247"/>
      <c r="AJ961" s="247"/>
      <c r="AK961" s="247"/>
      <c r="AL961" s="247"/>
      <c r="AM961" s="247"/>
      <c r="AN961" s="247"/>
      <c r="AO961" s="247"/>
      <c r="AP961" s="247"/>
      <c r="AQ961" s="247"/>
      <c r="AR961" s="247"/>
    </row>
    <row r="962" spans="2:44" ht="12.75" hidden="1" customHeight="1">
      <c r="B962" s="247"/>
      <c r="C962" s="247"/>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c r="AA962" s="247"/>
      <c r="AB962" s="247"/>
      <c r="AC962" s="247"/>
      <c r="AD962" s="247"/>
      <c r="AE962" s="247"/>
      <c r="AF962" s="247"/>
      <c r="AG962" s="247"/>
      <c r="AH962" s="247"/>
      <c r="AI962" s="247"/>
      <c r="AJ962" s="247"/>
      <c r="AK962" s="247"/>
      <c r="AL962" s="247"/>
      <c r="AM962" s="247"/>
      <c r="AN962" s="247"/>
      <c r="AO962" s="247"/>
      <c r="AP962" s="247"/>
      <c r="AQ962" s="247"/>
      <c r="AR962" s="247"/>
    </row>
    <row r="963" spans="2:44" ht="12.75" hidden="1" customHeight="1">
      <c r="B963" s="247"/>
      <c r="C963" s="247"/>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c r="AA963" s="247"/>
      <c r="AB963" s="247"/>
      <c r="AC963" s="247"/>
      <c r="AD963" s="247"/>
      <c r="AE963" s="247"/>
      <c r="AF963" s="247"/>
      <c r="AG963" s="247"/>
      <c r="AH963" s="247"/>
      <c r="AI963" s="247"/>
      <c r="AJ963" s="247"/>
      <c r="AK963" s="247"/>
      <c r="AL963" s="247"/>
      <c r="AM963" s="247"/>
      <c r="AN963" s="247"/>
      <c r="AO963" s="247"/>
      <c r="AP963" s="247"/>
      <c r="AQ963" s="247"/>
      <c r="AR963" s="247"/>
    </row>
    <row r="964" spans="2:44" ht="12.75" hidden="1" customHeight="1">
      <c r="B964" s="247"/>
      <c r="C964" s="247"/>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row>
    <row r="965" spans="2:44" ht="12.75" hidden="1" customHeight="1">
      <c r="B965" s="247"/>
      <c r="C965" s="247"/>
      <c r="D965" s="247"/>
      <c r="E965" s="247"/>
      <c r="F965" s="247"/>
      <c r="G965" s="247"/>
      <c r="H965" s="247"/>
      <c r="I965" s="247"/>
      <c r="J965" s="247"/>
      <c r="K965" s="247"/>
      <c r="L965" s="247"/>
      <c r="M965" s="247"/>
      <c r="N965" s="247"/>
      <c r="O965" s="247"/>
      <c r="P965" s="247"/>
      <c r="Q965" s="247"/>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row>
    <row r="966" spans="2:44" ht="12.75" hidden="1" customHeight="1">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row>
    <row r="967" spans="2:44" ht="12.75" hidden="1" customHeight="1">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7"/>
      <c r="AJ967" s="247"/>
      <c r="AK967" s="247"/>
      <c r="AL967" s="247"/>
      <c r="AM967" s="247"/>
      <c r="AN967" s="247"/>
      <c r="AO967" s="247"/>
      <c r="AP967" s="247"/>
      <c r="AQ967" s="247"/>
      <c r="AR967" s="247"/>
    </row>
    <row r="968" spans="2:44" ht="12.75" hidden="1" customHeight="1">
      <c r="B968" s="247"/>
      <c r="C968" s="247"/>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c r="AA968" s="247"/>
      <c r="AB968" s="247"/>
      <c r="AC968" s="247"/>
      <c r="AD968" s="247"/>
      <c r="AE968" s="247"/>
      <c r="AF968" s="247"/>
      <c r="AG968" s="247"/>
      <c r="AH968" s="247"/>
      <c r="AI968" s="247"/>
      <c r="AJ968" s="247"/>
      <c r="AK968" s="247"/>
      <c r="AL968" s="247"/>
      <c r="AM968" s="247"/>
      <c r="AN968" s="247"/>
      <c r="AO968" s="247"/>
      <c r="AP968" s="247"/>
      <c r="AQ968" s="247"/>
      <c r="AR968" s="247"/>
    </row>
    <row r="969" spans="2:44" ht="12.75" hidden="1" customHeight="1">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c r="AN969" s="247"/>
      <c r="AO969" s="247"/>
      <c r="AP969" s="247"/>
      <c r="AQ969" s="247"/>
      <c r="AR969" s="247"/>
    </row>
    <row r="970" spans="2:44" ht="12.75" hidden="1" customHeight="1">
      <c r="B970" s="247"/>
      <c r="C970" s="247"/>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c r="AA970" s="247"/>
      <c r="AB970" s="247"/>
      <c r="AC970" s="247"/>
      <c r="AD970" s="247"/>
      <c r="AE970" s="247"/>
      <c r="AF970" s="247"/>
      <c r="AG970" s="247"/>
      <c r="AH970" s="247"/>
      <c r="AI970" s="247"/>
      <c r="AJ970" s="247"/>
      <c r="AK970" s="247"/>
      <c r="AL970" s="247"/>
      <c r="AM970" s="247"/>
      <c r="AN970" s="247"/>
      <c r="AO970" s="247"/>
      <c r="AP970" s="247"/>
      <c r="AQ970" s="247"/>
      <c r="AR970" s="247"/>
    </row>
    <row r="971" spans="2:44" ht="12.75" hidden="1" customHeight="1">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row>
    <row r="972" spans="2:44" ht="12.75" hidden="1" customHeight="1">
      <c r="B972" s="247"/>
      <c r="C972" s="247"/>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c r="AA972" s="247"/>
      <c r="AB972" s="247"/>
      <c r="AC972" s="247"/>
      <c r="AD972" s="247"/>
      <c r="AE972" s="247"/>
      <c r="AF972" s="247"/>
      <c r="AG972" s="247"/>
      <c r="AH972" s="247"/>
      <c r="AI972" s="247"/>
      <c r="AJ972" s="247"/>
      <c r="AK972" s="247"/>
      <c r="AL972" s="247"/>
      <c r="AM972" s="247"/>
      <c r="AN972" s="247"/>
      <c r="AO972" s="247"/>
      <c r="AP972" s="247"/>
      <c r="AQ972" s="247"/>
      <c r="AR972" s="247"/>
    </row>
    <row r="973" spans="2:44" ht="12.75" hidden="1" customHeight="1">
      <c r="B973" s="247"/>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c r="AA973" s="247"/>
      <c r="AB973" s="247"/>
      <c r="AC973" s="247"/>
      <c r="AD973" s="247"/>
      <c r="AE973" s="247"/>
      <c r="AF973" s="247"/>
      <c r="AG973" s="247"/>
      <c r="AH973" s="247"/>
      <c r="AI973" s="247"/>
      <c r="AJ973" s="247"/>
      <c r="AK973" s="247"/>
      <c r="AL973" s="247"/>
      <c r="AM973" s="247"/>
      <c r="AN973" s="247"/>
      <c r="AO973" s="247"/>
      <c r="AP973" s="247"/>
      <c r="AQ973" s="247"/>
      <c r="AR973" s="247"/>
    </row>
    <row r="974" spans="2:44" ht="12.75" hidden="1" customHeight="1">
      <c r="B974" s="247"/>
      <c r="C974" s="247"/>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c r="AA974" s="247"/>
      <c r="AB974" s="247"/>
      <c r="AC974" s="247"/>
      <c r="AD974" s="247"/>
      <c r="AE974" s="247"/>
      <c r="AF974" s="247"/>
      <c r="AG974" s="247"/>
      <c r="AH974" s="247"/>
      <c r="AI974" s="247"/>
      <c r="AJ974" s="247"/>
      <c r="AK974" s="247"/>
      <c r="AL974" s="247"/>
      <c r="AM974" s="247"/>
      <c r="AN974" s="247"/>
      <c r="AO974" s="247"/>
      <c r="AP974" s="247"/>
      <c r="AQ974" s="247"/>
      <c r="AR974" s="247"/>
    </row>
    <row r="975" spans="2:44" ht="12.75" hidden="1" customHeight="1">
      <c r="B975" s="247"/>
      <c r="C975" s="247"/>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c r="AA975" s="247"/>
      <c r="AB975" s="247"/>
      <c r="AC975" s="247"/>
      <c r="AD975" s="247"/>
      <c r="AE975" s="247"/>
      <c r="AF975" s="247"/>
      <c r="AG975" s="247"/>
      <c r="AH975" s="247"/>
      <c r="AI975" s="247"/>
      <c r="AJ975" s="247"/>
      <c r="AK975" s="247"/>
      <c r="AL975" s="247"/>
      <c r="AM975" s="247"/>
      <c r="AN975" s="247"/>
      <c r="AO975" s="247"/>
      <c r="AP975" s="247"/>
      <c r="AQ975" s="247"/>
      <c r="AR975" s="247"/>
    </row>
    <row r="976" spans="2:44" ht="12.75" hidden="1" customHeight="1">
      <c r="B976" s="247"/>
      <c r="C976" s="247"/>
      <c r="D976" s="247"/>
      <c r="E976" s="247"/>
      <c r="F976" s="247"/>
      <c r="G976" s="247"/>
      <c r="H976" s="247"/>
      <c r="I976" s="247"/>
      <c r="J976" s="247"/>
      <c r="K976" s="247"/>
      <c r="L976" s="247"/>
      <c r="M976" s="247"/>
      <c r="N976" s="247"/>
      <c r="O976" s="247"/>
      <c r="P976" s="247"/>
      <c r="Q976" s="247"/>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row>
    <row r="977" spans="2:44" ht="12.75" hidden="1" customHeight="1">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7"/>
      <c r="AJ977" s="247"/>
      <c r="AK977" s="247"/>
      <c r="AL977" s="247"/>
      <c r="AM977" s="247"/>
      <c r="AN977" s="247"/>
      <c r="AO977" s="247"/>
      <c r="AP977" s="247"/>
      <c r="AQ977" s="247"/>
      <c r="AR977" s="247"/>
    </row>
    <row r="978" spans="2:44" ht="12.75" hidden="1" customHeight="1">
      <c r="B978" s="247"/>
      <c r="C978" s="247"/>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c r="AA978" s="247"/>
      <c r="AB978" s="247"/>
      <c r="AC978" s="247"/>
      <c r="AD978" s="247"/>
      <c r="AE978" s="247"/>
      <c r="AF978" s="247"/>
      <c r="AG978" s="247"/>
      <c r="AH978" s="247"/>
      <c r="AI978" s="247"/>
      <c r="AJ978" s="247"/>
      <c r="AK978" s="247"/>
      <c r="AL978" s="247"/>
      <c r="AM978" s="247"/>
      <c r="AN978" s="247"/>
      <c r="AO978" s="247"/>
      <c r="AP978" s="247"/>
      <c r="AQ978" s="247"/>
      <c r="AR978" s="247"/>
    </row>
    <row r="979" spans="2:44" ht="12.75" hidden="1" customHeight="1">
      <c r="B979" s="247"/>
      <c r="C979" s="247"/>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c r="AA979" s="247"/>
      <c r="AB979" s="247"/>
      <c r="AC979" s="247"/>
      <c r="AD979" s="247"/>
      <c r="AE979" s="247"/>
      <c r="AF979" s="247"/>
      <c r="AG979" s="247"/>
      <c r="AH979" s="247"/>
      <c r="AI979" s="247"/>
      <c r="AJ979" s="247"/>
      <c r="AK979" s="247"/>
      <c r="AL979" s="247"/>
      <c r="AM979" s="247"/>
      <c r="AN979" s="247"/>
      <c r="AO979" s="247"/>
      <c r="AP979" s="247"/>
      <c r="AQ979" s="247"/>
      <c r="AR979" s="247"/>
    </row>
    <row r="980" spans="2:44" ht="12.75" hidden="1" customHeight="1">
      <c r="B980" s="247"/>
      <c r="C980" s="247"/>
      <c r="D980" s="247"/>
      <c r="E980" s="247"/>
      <c r="F980" s="247"/>
      <c r="G980" s="247"/>
      <c r="H980" s="247"/>
      <c r="I980" s="247"/>
      <c r="J980" s="247"/>
      <c r="K980" s="247"/>
      <c r="L980" s="247"/>
      <c r="M980" s="247"/>
      <c r="N980" s="247"/>
      <c r="O980" s="247"/>
      <c r="P980" s="247"/>
      <c r="Q980" s="247"/>
      <c r="R980" s="247"/>
      <c r="S980" s="247"/>
      <c r="T980" s="247"/>
      <c r="U980" s="247"/>
      <c r="V980" s="247"/>
      <c r="W980" s="247"/>
      <c r="X980" s="247"/>
      <c r="Y980" s="247"/>
      <c r="Z980" s="247"/>
      <c r="AA980" s="247"/>
      <c r="AB980" s="247"/>
      <c r="AC980" s="247"/>
      <c r="AD980" s="247"/>
      <c r="AE980" s="247"/>
      <c r="AF980" s="247"/>
      <c r="AG980" s="247"/>
      <c r="AH980" s="247"/>
      <c r="AI980" s="247"/>
      <c r="AJ980" s="247"/>
      <c r="AK980" s="247"/>
      <c r="AL980" s="247"/>
      <c r="AM980" s="247"/>
      <c r="AN980" s="247"/>
      <c r="AO980" s="247"/>
      <c r="AP980" s="247"/>
      <c r="AQ980" s="247"/>
      <c r="AR980" s="247"/>
    </row>
    <row r="981" spans="2:44" ht="12.75" hidden="1" customHeight="1">
      <c r="B981" s="247"/>
      <c r="C981" s="247"/>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row>
    <row r="982" spans="2:44" ht="12.75" hidden="1" customHeight="1">
      <c r="B982" s="247"/>
      <c r="C982" s="247"/>
      <c r="D982" s="247"/>
      <c r="E982" s="247"/>
      <c r="F982" s="247"/>
      <c r="G982" s="247"/>
      <c r="H982" s="247"/>
      <c r="I982" s="247"/>
      <c r="J982" s="247"/>
      <c r="K982" s="247"/>
      <c r="L982" s="247"/>
      <c r="M982" s="247"/>
      <c r="N982" s="247"/>
      <c r="O982" s="247"/>
      <c r="P982" s="247"/>
      <c r="Q982" s="247"/>
      <c r="R982" s="247"/>
      <c r="S982" s="247"/>
      <c r="T982" s="247"/>
      <c r="U982" s="247"/>
      <c r="V982" s="247"/>
      <c r="W982" s="247"/>
      <c r="X982" s="247"/>
      <c r="Y982" s="247"/>
      <c r="Z982" s="247"/>
      <c r="AA982" s="247"/>
      <c r="AB982" s="247"/>
      <c r="AC982" s="247"/>
      <c r="AD982" s="247"/>
      <c r="AE982" s="247"/>
      <c r="AF982" s="247"/>
      <c r="AG982" s="247"/>
      <c r="AH982" s="247"/>
      <c r="AI982" s="247"/>
      <c r="AJ982" s="247"/>
      <c r="AK982" s="247"/>
      <c r="AL982" s="247"/>
      <c r="AM982" s="247"/>
      <c r="AN982" s="247"/>
      <c r="AO982" s="247"/>
      <c r="AP982" s="247"/>
      <c r="AQ982" s="247"/>
      <c r="AR982" s="247"/>
    </row>
    <row r="983" spans="2:44" ht="12.75" hidden="1" customHeight="1">
      <c r="B983" s="247"/>
      <c r="C983" s="247"/>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c r="AA983" s="247"/>
      <c r="AB983" s="247"/>
      <c r="AC983" s="247"/>
      <c r="AD983" s="247"/>
      <c r="AE983" s="247"/>
      <c r="AF983" s="247"/>
      <c r="AG983" s="247"/>
      <c r="AH983" s="247"/>
      <c r="AI983" s="247"/>
      <c r="AJ983" s="247"/>
      <c r="AK983" s="247"/>
      <c r="AL983" s="247"/>
      <c r="AM983" s="247"/>
      <c r="AN983" s="247"/>
      <c r="AO983" s="247"/>
      <c r="AP983" s="247"/>
      <c r="AQ983" s="247"/>
      <c r="AR983" s="247"/>
    </row>
    <row r="984" spans="2:44" ht="12.75" hidden="1" customHeight="1">
      <c r="B984" s="247"/>
      <c r="C984" s="247"/>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c r="AA984" s="247"/>
      <c r="AB984" s="247"/>
      <c r="AC984" s="247"/>
      <c r="AD984" s="247"/>
      <c r="AE984" s="247"/>
      <c r="AF984" s="247"/>
      <c r="AG984" s="247"/>
      <c r="AH984" s="247"/>
      <c r="AI984" s="247"/>
      <c r="AJ984" s="247"/>
      <c r="AK984" s="247"/>
      <c r="AL984" s="247"/>
      <c r="AM984" s="247"/>
      <c r="AN984" s="247"/>
      <c r="AO984" s="247"/>
      <c r="AP984" s="247"/>
      <c r="AQ984" s="247"/>
      <c r="AR984" s="247"/>
    </row>
    <row r="985" spans="2:44" ht="12.75" hidden="1" customHeight="1">
      <c r="B985" s="247"/>
      <c r="C985" s="247"/>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c r="AA985" s="247"/>
      <c r="AB985" s="247"/>
      <c r="AC985" s="247"/>
      <c r="AD985" s="247"/>
      <c r="AE985" s="247"/>
      <c r="AF985" s="247"/>
      <c r="AG985" s="247"/>
      <c r="AH985" s="247"/>
      <c r="AI985" s="247"/>
      <c r="AJ985" s="247"/>
      <c r="AK985" s="247"/>
      <c r="AL985" s="247"/>
      <c r="AM985" s="247"/>
      <c r="AN985" s="247"/>
      <c r="AO985" s="247"/>
      <c r="AP985" s="247"/>
      <c r="AQ985" s="247"/>
      <c r="AR985" s="247"/>
    </row>
    <row r="986" spans="2:44" ht="12.75" hidden="1" customHeight="1">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c r="AA986" s="247"/>
      <c r="AB986" s="247"/>
      <c r="AC986" s="247"/>
      <c r="AD986" s="247"/>
      <c r="AE986" s="247"/>
      <c r="AF986" s="247"/>
      <c r="AG986" s="247"/>
      <c r="AH986" s="247"/>
      <c r="AI986" s="247"/>
      <c r="AJ986" s="247"/>
      <c r="AK986" s="247"/>
      <c r="AL986" s="247"/>
      <c r="AM986" s="247"/>
      <c r="AN986" s="247"/>
      <c r="AO986" s="247"/>
      <c r="AP986" s="247"/>
      <c r="AQ986" s="247"/>
      <c r="AR986" s="247"/>
    </row>
    <row r="987" spans="2:44" ht="12.75" hidden="1" customHeight="1">
      <c r="B987" s="247"/>
      <c r="C987" s="247"/>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247"/>
      <c r="AL987" s="247"/>
      <c r="AM987" s="247"/>
      <c r="AN987" s="247"/>
      <c r="AO987" s="247"/>
      <c r="AP987" s="247"/>
      <c r="AQ987" s="247"/>
      <c r="AR987" s="247"/>
    </row>
    <row r="988" spans="2:44" ht="12.75" hidden="1" customHeight="1">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247"/>
      <c r="AL988" s="247"/>
      <c r="AM988" s="247"/>
      <c r="AN988" s="247"/>
      <c r="AO988" s="247"/>
      <c r="AP988" s="247"/>
      <c r="AQ988" s="247"/>
      <c r="AR988" s="247"/>
    </row>
    <row r="989" spans="2:44" ht="12.75" hidden="1" customHeight="1">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row>
    <row r="990" spans="2:44" ht="12.75" hidden="1" customHeight="1">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c r="AA990" s="247"/>
      <c r="AB990" s="247"/>
      <c r="AC990" s="247"/>
      <c r="AD990" s="247"/>
      <c r="AE990" s="247"/>
      <c r="AF990" s="247"/>
      <c r="AG990" s="247"/>
      <c r="AH990" s="247"/>
      <c r="AI990" s="247"/>
      <c r="AJ990" s="247"/>
      <c r="AK990" s="247"/>
      <c r="AL990" s="247"/>
      <c r="AM990" s="247"/>
      <c r="AN990" s="247"/>
      <c r="AO990" s="247"/>
      <c r="AP990" s="247"/>
      <c r="AQ990" s="247"/>
      <c r="AR990" s="247"/>
    </row>
    <row r="991" spans="2:44" ht="12.75" hidden="1" customHeight="1">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c r="AN991" s="247"/>
      <c r="AO991" s="247"/>
      <c r="AP991" s="247"/>
      <c r="AQ991" s="247"/>
      <c r="AR991" s="247"/>
    </row>
    <row r="992" spans="2:44" ht="12.75" hidden="1" customHeight="1">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c r="AN992" s="247"/>
      <c r="AO992" s="247"/>
      <c r="AP992" s="247"/>
      <c r="AQ992" s="247"/>
      <c r="AR992" s="247"/>
    </row>
    <row r="993" spans="2:44" ht="12.75" hidden="1" customHeight="1">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c r="AN993" s="247"/>
      <c r="AO993" s="247"/>
      <c r="AP993" s="247"/>
      <c r="AQ993" s="247"/>
      <c r="AR993" s="247"/>
    </row>
    <row r="994" spans="2:44" ht="12.75" hidden="1" customHeight="1">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c r="AN994" s="247"/>
      <c r="AO994" s="247"/>
      <c r="AP994" s="247"/>
      <c r="AQ994" s="247"/>
      <c r="AR994" s="247"/>
    </row>
    <row r="995" spans="2:44" ht="12.75" hidden="1" customHeight="1">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c r="AN995" s="247"/>
      <c r="AO995" s="247"/>
      <c r="AP995" s="247"/>
      <c r="AQ995" s="247"/>
      <c r="AR995" s="247"/>
    </row>
    <row r="996" spans="2:44" ht="12.75" hidden="1" customHeight="1">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row>
    <row r="997" spans="2:44" ht="12.75" hidden="1" customHeight="1">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row>
    <row r="998" spans="2:44" ht="12.75" hidden="1" customHeight="1">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7"/>
      <c r="AN998" s="247"/>
      <c r="AO998" s="247"/>
      <c r="AP998" s="247"/>
      <c r="AQ998" s="247"/>
      <c r="AR998" s="247"/>
    </row>
    <row r="999" spans="2:44" ht="12.75" hidden="1" customHeight="1">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c r="AM999" s="247"/>
      <c r="AN999" s="247"/>
      <c r="AO999" s="247"/>
      <c r="AP999" s="247"/>
      <c r="AQ999" s="247"/>
      <c r="AR999" s="247"/>
    </row>
    <row r="1000" spans="2:44" ht="12.75" hidden="1" customHeight="1">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c r="AA1000" s="247"/>
      <c r="AB1000" s="247"/>
      <c r="AC1000" s="247"/>
      <c r="AD1000" s="247"/>
      <c r="AE1000" s="247"/>
      <c r="AF1000" s="247"/>
      <c r="AG1000" s="247"/>
      <c r="AH1000" s="247"/>
      <c r="AI1000" s="247"/>
      <c r="AJ1000" s="247"/>
      <c r="AK1000" s="247"/>
      <c r="AL1000" s="247"/>
      <c r="AM1000" s="247"/>
      <c r="AN1000" s="247"/>
      <c r="AO1000" s="247"/>
      <c r="AP1000" s="247"/>
      <c r="AQ1000" s="247"/>
      <c r="AR1000" s="247"/>
    </row>
    <row r="1001" spans="2:44" ht="12.75" hidden="1" customHeight="1">
      <c r="B1001" s="247"/>
      <c r="C1001" s="247"/>
      <c r="D1001" s="247"/>
      <c r="E1001" s="247"/>
      <c r="F1001" s="247"/>
      <c r="G1001" s="247"/>
      <c r="H1001" s="247"/>
      <c r="I1001" s="247"/>
      <c r="J1001" s="247"/>
      <c r="K1001" s="247"/>
      <c r="L1001" s="247"/>
      <c r="M1001" s="247"/>
      <c r="N1001" s="247"/>
      <c r="O1001" s="247"/>
      <c r="P1001" s="247"/>
      <c r="Q1001" s="247"/>
      <c r="R1001" s="247"/>
      <c r="S1001" s="247"/>
      <c r="T1001" s="247"/>
      <c r="U1001" s="247"/>
      <c r="V1001" s="247"/>
      <c r="W1001" s="247"/>
      <c r="X1001" s="247"/>
      <c r="Y1001" s="247"/>
      <c r="Z1001" s="247"/>
      <c r="AA1001" s="247"/>
      <c r="AB1001" s="247"/>
      <c r="AC1001" s="247"/>
      <c r="AD1001" s="247"/>
      <c r="AE1001" s="247"/>
      <c r="AF1001" s="247"/>
      <c r="AG1001" s="247"/>
      <c r="AH1001" s="247"/>
      <c r="AI1001" s="247"/>
      <c r="AJ1001" s="247"/>
      <c r="AK1001" s="247"/>
      <c r="AL1001" s="247"/>
      <c r="AM1001" s="247"/>
      <c r="AN1001" s="247"/>
      <c r="AO1001" s="247"/>
      <c r="AP1001" s="247"/>
      <c r="AQ1001" s="247"/>
      <c r="AR1001" s="247"/>
    </row>
    <row r="1002" spans="2:44" ht="12.75" hidden="1" customHeight="1">
      <c r="B1002" s="247"/>
      <c r="C1002" s="247"/>
      <c r="D1002" s="247"/>
      <c r="E1002" s="247"/>
      <c r="F1002" s="247"/>
      <c r="G1002" s="247"/>
      <c r="H1002" s="247"/>
      <c r="I1002" s="247"/>
      <c r="J1002" s="247"/>
      <c r="K1002" s="247"/>
      <c r="L1002" s="247"/>
      <c r="M1002" s="247"/>
      <c r="N1002" s="247"/>
      <c r="O1002" s="247"/>
      <c r="P1002" s="247"/>
      <c r="Q1002" s="247"/>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row>
    <row r="1003" spans="2:44" ht="12.75" hidden="1" customHeight="1">
      <c r="B1003" s="247"/>
      <c r="C1003" s="247"/>
      <c r="D1003" s="247"/>
      <c r="E1003" s="247"/>
      <c r="F1003" s="247"/>
      <c r="G1003" s="247"/>
      <c r="H1003" s="247"/>
      <c r="I1003" s="247"/>
      <c r="J1003" s="247"/>
      <c r="K1003" s="247"/>
      <c r="L1003" s="247"/>
      <c r="M1003" s="247"/>
      <c r="N1003" s="247"/>
      <c r="O1003" s="247"/>
      <c r="P1003" s="247"/>
      <c r="Q1003" s="247"/>
      <c r="R1003" s="247"/>
      <c r="S1003" s="247"/>
      <c r="T1003" s="247"/>
      <c r="U1003" s="247"/>
      <c r="V1003" s="247"/>
      <c r="W1003" s="247"/>
      <c r="X1003" s="247"/>
      <c r="Y1003" s="247"/>
      <c r="Z1003" s="247"/>
      <c r="AA1003" s="247"/>
      <c r="AB1003" s="247"/>
      <c r="AC1003" s="247"/>
      <c r="AD1003" s="247"/>
      <c r="AE1003" s="247"/>
      <c r="AF1003" s="247"/>
      <c r="AG1003" s="247"/>
      <c r="AH1003" s="247"/>
      <c r="AI1003" s="247"/>
      <c r="AJ1003" s="247"/>
      <c r="AK1003" s="247"/>
      <c r="AL1003" s="247"/>
      <c r="AM1003" s="247"/>
      <c r="AN1003" s="247"/>
      <c r="AO1003" s="247"/>
      <c r="AP1003" s="247"/>
      <c r="AQ1003" s="247"/>
      <c r="AR1003" s="247"/>
    </row>
    <row r="1004" spans="2:44" ht="12.75" hidden="1" customHeight="1">
      <c r="B1004" s="247"/>
      <c r="C1004" s="247"/>
      <c r="D1004" s="247"/>
      <c r="E1004" s="247"/>
      <c r="F1004" s="247"/>
      <c r="G1004" s="247"/>
      <c r="H1004" s="247"/>
      <c r="I1004" s="247"/>
      <c r="J1004" s="247"/>
      <c r="K1004" s="247"/>
      <c r="L1004" s="247"/>
      <c r="M1004" s="247"/>
      <c r="N1004" s="247"/>
      <c r="O1004" s="247"/>
      <c r="P1004" s="247"/>
      <c r="Q1004" s="247"/>
      <c r="R1004" s="247"/>
      <c r="S1004" s="247"/>
      <c r="T1004" s="247"/>
      <c r="U1004" s="247"/>
      <c r="V1004" s="247"/>
      <c r="W1004" s="247"/>
      <c r="X1004" s="247"/>
      <c r="Y1004" s="247"/>
      <c r="Z1004" s="247"/>
      <c r="AA1004" s="247"/>
      <c r="AB1004" s="247"/>
      <c r="AC1004" s="247"/>
      <c r="AD1004" s="247"/>
      <c r="AE1004" s="247"/>
      <c r="AF1004" s="247"/>
      <c r="AG1004" s="247"/>
      <c r="AH1004" s="247"/>
      <c r="AI1004" s="247"/>
      <c r="AJ1004" s="247"/>
      <c r="AK1004" s="247"/>
      <c r="AL1004" s="247"/>
      <c r="AM1004" s="247"/>
      <c r="AN1004" s="247"/>
      <c r="AO1004" s="247"/>
      <c r="AP1004" s="247"/>
      <c r="AQ1004" s="247"/>
      <c r="AR1004" s="247"/>
    </row>
    <row r="1005" spans="2:44" ht="12.75" hidden="1" customHeight="1">
      <c r="B1005" s="247"/>
      <c r="C1005" s="247"/>
      <c r="D1005" s="247"/>
      <c r="E1005" s="247"/>
      <c r="F1005" s="247"/>
      <c r="G1005" s="247"/>
      <c r="H1005" s="247"/>
      <c r="I1005" s="247"/>
      <c r="J1005" s="247"/>
      <c r="K1005" s="247"/>
      <c r="L1005" s="247"/>
      <c r="M1005" s="247"/>
      <c r="N1005" s="247"/>
      <c r="O1005" s="247"/>
      <c r="P1005" s="247"/>
      <c r="Q1005" s="247"/>
      <c r="R1005" s="247"/>
      <c r="S1005" s="247"/>
      <c r="T1005" s="247"/>
      <c r="U1005" s="247"/>
      <c r="V1005" s="247"/>
      <c r="W1005" s="247"/>
      <c r="X1005" s="247"/>
      <c r="Y1005" s="247"/>
      <c r="Z1005" s="247"/>
      <c r="AA1005" s="247"/>
      <c r="AB1005" s="247"/>
      <c r="AC1005" s="247"/>
      <c r="AD1005" s="247"/>
      <c r="AE1005" s="247"/>
      <c r="AF1005" s="247"/>
      <c r="AG1005" s="247"/>
      <c r="AH1005" s="247"/>
      <c r="AI1005" s="247"/>
      <c r="AJ1005" s="247"/>
      <c r="AK1005" s="247"/>
      <c r="AL1005" s="247"/>
      <c r="AM1005" s="247"/>
      <c r="AN1005" s="247"/>
      <c r="AO1005" s="247"/>
      <c r="AP1005" s="247"/>
      <c r="AQ1005" s="247"/>
      <c r="AR1005" s="247"/>
    </row>
    <row r="1006" spans="2:44" ht="12.75" hidden="1" customHeight="1">
      <c r="B1006" s="247"/>
      <c r="C1006" s="247"/>
      <c r="D1006" s="247"/>
      <c r="E1006" s="247"/>
      <c r="F1006" s="247"/>
      <c r="G1006" s="247"/>
      <c r="H1006" s="247"/>
      <c r="I1006" s="247"/>
      <c r="J1006" s="247"/>
      <c r="K1006" s="247"/>
      <c r="L1006" s="247"/>
      <c r="M1006" s="247"/>
      <c r="N1006" s="247"/>
      <c r="O1006" s="247"/>
      <c r="P1006" s="247"/>
      <c r="Q1006" s="247"/>
      <c r="R1006" s="247"/>
      <c r="S1006" s="247"/>
      <c r="T1006" s="247"/>
      <c r="U1006" s="247"/>
      <c r="V1006" s="247"/>
      <c r="W1006" s="247"/>
      <c r="X1006" s="247"/>
      <c r="Y1006" s="247"/>
      <c r="Z1006" s="247"/>
      <c r="AA1006" s="247"/>
      <c r="AB1006" s="247"/>
      <c r="AC1006" s="247"/>
      <c r="AD1006" s="247"/>
      <c r="AE1006" s="247"/>
      <c r="AF1006" s="247"/>
      <c r="AG1006" s="247"/>
      <c r="AH1006" s="247"/>
      <c r="AI1006" s="247"/>
      <c r="AJ1006" s="247"/>
      <c r="AK1006" s="247"/>
      <c r="AL1006" s="247"/>
      <c r="AM1006" s="247"/>
      <c r="AN1006" s="247"/>
      <c r="AO1006" s="247"/>
      <c r="AP1006" s="247"/>
      <c r="AQ1006" s="247"/>
      <c r="AR1006" s="247"/>
    </row>
    <row r="1007" spans="2:44" ht="12.75" hidden="1" customHeight="1">
      <c r="B1007" s="247"/>
      <c r="C1007" s="247"/>
      <c r="D1007" s="247"/>
      <c r="E1007" s="247"/>
      <c r="F1007" s="247"/>
      <c r="G1007" s="247"/>
      <c r="H1007" s="247"/>
      <c r="I1007" s="247"/>
      <c r="J1007" s="247"/>
      <c r="K1007" s="247"/>
      <c r="L1007" s="247"/>
      <c r="M1007" s="247"/>
      <c r="N1007" s="247"/>
      <c r="O1007" s="247"/>
      <c r="P1007" s="247"/>
      <c r="Q1007" s="247"/>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row>
    <row r="1008" spans="2:44" ht="12.75" hidden="1" customHeight="1">
      <c r="B1008" s="247"/>
      <c r="C1008" s="247"/>
      <c r="D1008" s="247"/>
      <c r="E1008" s="247"/>
      <c r="F1008" s="247"/>
      <c r="G1008" s="247"/>
      <c r="H1008" s="247"/>
      <c r="I1008" s="247"/>
      <c r="J1008" s="247"/>
      <c r="K1008" s="247"/>
      <c r="L1008" s="247"/>
      <c r="M1008" s="247"/>
      <c r="N1008" s="247"/>
      <c r="O1008" s="247"/>
      <c r="P1008" s="247"/>
      <c r="Q1008" s="247"/>
      <c r="R1008" s="247"/>
      <c r="S1008" s="247"/>
      <c r="T1008" s="247"/>
      <c r="U1008" s="247"/>
      <c r="V1008" s="247"/>
      <c r="W1008" s="247"/>
      <c r="X1008" s="247"/>
      <c r="Y1008" s="247"/>
      <c r="Z1008" s="247"/>
      <c r="AA1008" s="247"/>
      <c r="AB1008" s="247"/>
      <c r="AC1008" s="247"/>
      <c r="AD1008" s="247"/>
      <c r="AE1008" s="247"/>
      <c r="AF1008" s="247"/>
      <c r="AG1008" s="247"/>
      <c r="AH1008" s="247"/>
      <c r="AI1008" s="247"/>
      <c r="AJ1008" s="247"/>
      <c r="AK1008" s="247"/>
      <c r="AL1008" s="247"/>
      <c r="AM1008" s="247"/>
      <c r="AN1008" s="247"/>
      <c r="AO1008" s="247"/>
      <c r="AP1008" s="247"/>
      <c r="AQ1008" s="247"/>
      <c r="AR1008" s="247"/>
    </row>
    <row r="1009" spans="2:44" ht="12.75" hidden="1" customHeight="1">
      <c r="B1009" s="247"/>
      <c r="C1009" s="247"/>
      <c r="D1009" s="247"/>
      <c r="E1009" s="247"/>
      <c r="F1009" s="247"/>
      <c r="G1009" s="247"/>
      <c r="H1009" s="247"/>
      <c r="I1009" s="247"/>
      <c r="J1009" s="247"/>
      <c r="K1009" s="247"/>
      <c r="L1009" s="247"/>
      <c r="M1009" s="247"/>
      <c r="N1009" s="247"/>
      <c r="O1009" s="247"/>
      <c r="P1009" s="247"/>
      <c r="Q1009" s="247"/>
      <c r="R1009" s="247"/>
      <c r="S1009" s="247"/>
      <c r="T1009" s="247"/>
      <c r="U1009" s="247"/>
      <c r="V1009" s="247"/>
      <c r="W1009" s="247"/>
      <c r="X1009" s="247"/>
      <c r="Y1009" s="247"/>
      <c r="Z1009" s="247"/>
      <c r="AA1009" s="247"/>
      <c r="AB1009" s="247"/>
      <c r="AC1009" s="247"/>
      <c r="AD1009" s="247"/>
      <c r="AE1009" s="247"/>
      <c r="AF1009" s="247"/>
      <c r="AG1009" s="247"/>
      <c r="AH1009" s="247"/>
      <c r="AI1009" s="247"/>
      <c r="AJ1009" s="247"/>
      <c r="AK1009" s="247"/>
      <c r="AL1009" s="247"/>
      <c r="AM1009" s="247"/>
      <c r="AN1009" s="247"/>
      <c r="AO1009" s="247"/>
      <c r="AP1009" s="247"/>
      <c r="AQ1009" s="247"/>
      <c r="AR1009" s="247"/>
    </row>
    <row r="1010" spans="2:44" ht="12.75" hidden="1" customHeight="1">
      <c r="B1010" s="247"/>
      <c r="C1010" s="247"/>
      <c r="D1010" s="247"/>
      <c r="E1010" s="247"/>
      <c r="F1010" s="247"/>
      <c r="G1010" s="247"/>
      <c r="H1010" s="247"/>
      <c r="I1010" s="247"/>
      <c r="J1010" s="247"/>
      <c r="K1010" s="247"/>
      <c r="L1010" s="247"/>
      <c r="M1010" s="247"/>
      <c r="N1010" s="247"/>
      <c r="O1010" s="247"/>
      <c r="P1010" s="247"/>
      <c r="Q1010" s="247"/>
      <c r="R1010" s="247"/>
      <c r="S1010" s="247"/>
      <c r="T1010" s="247"/>
      <c r="U1010" s="247"/>
      <c r="V1010" s="247"/>
      <c r="W1010" s="247"/>
      <c r="X1010" s="247"/>
      <c r="Y1010" s="247"/>
      <c r="Z1010" s="247"/>
      <c r="AA1010" s="247"/>
      <c r="AB1010" s="247"/>
      <c r="AC1010" s="247"/>
      <c r="AD1010" s="247"/>
      <c r="AE1010" s="247"/>
      <c r="AF1010" s="247"/>
      <c r="AG1010" s="247"/>
      <c r="AH1010" s="247"/>
      <c r="AI1010" s="247"/>
      <c r="AJ1010" s="247"/>
      <c r="AK1010" s="247"/>
      <c r="AL1010" s="247"/>
      <c r="AM1010" s="247"/>
      <c r="AN1010" s="247"/>
      <c r="AO1010" s="247"/>
      <c r="AP1010" s="247"/>
      <c r="AQ1010" s="247"/>
      <c r="AR1010" s="247"/>
    </row>
    <row r="1011" spans="2:44" ht="12.75" hidden="1" customHeight="1">
      <c r="B1011" s="247"/>
      <c r="C1011" s="247"/>
      <c r="D1011" s="247"/>
      <c r="E1011" s="247"/>
      <c r="F1011" s="247"/>
      <c r="G1011" s="247"/>
      <c r="H1011" s="247"/>
      <c r="I1011" s="247"/>
      <c r="J1011" s="247"/>
      <c r="K1011" s="247"/>
      <c r="L1011" s="247"/>
      <c r="M1011" s="247"/>
      <c r="N1011" s="247"/>
      <c r="O1011" s="247"/>
      <c r="P1011" s="247"/>
      <c r="Q1011" s="247"/>
      <c r="R1011" s="247"/>
      <c r="S1011" s="247"/>
      <c r="T1011" s="247"/>
      <c r="U1011" s="247"/>
      <c r="V1011" s="247"/>
      <c r="W1011" s="247"/>
      <c r="X1011" s="247"/>
      <c r="Y1011" s="247"/>
      <c r="Z1011" s="247"/>
      <c r="AA1011" s="247"/>
      <c r="AB1011" s="247"/>
      <c r="AC1011" s="247"/>
      <c r="AD1011" s="247"/>
      <c r="AE1011" s="247"/>
      <c r="AF1011" s="247"/>
      <c r="AG1011" s="247"/>
      <c r="AH1011" s="247"/>
      <c r="AI1011" s="247"/>
      <c r="AJ1011" s="247"/>
      <c r="AK1011" s="247"/>
      <c r="AL1011" s="247"/>
      <c r="AM1011" s="247"/>
      <c r="AN1011" s="247"/>
      <c r="AO1011" s="247"/>
      <c r="AP1011" s="247"/>
      <c r="AQ1011" s="247"/>
      <c r="AR1011" s="247"/>
    </row>
    <row r="1012" spans="2:44" ht="12.75" hidden="1" customHeight="1">
      <c r="B1012" s="247"/>
      <c r="C1012" s="247"/>
      <c r="D1012" s="247"/>
      <c r="E1012" s="247"/>
      <c r="F1012" s="247"/>
      <c r="G1012" s="247"/>
      <c r="H1012" s="247"/>
      <c r="I1012" s="247"/>
      <c r="J1012" s="247"/>
      <c r="K1012" s="247"/>
      <c r="L1012" s="247"/>
      <c r="M1012" s="247"/>
      <c r="N1012" s="247"/>
      <c r="O1012" s="247"/>
      <c r="P1012" s="247"/>
      <c r="Q1012" s="247"/>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row>
    <row r="1013" spans="2:44" ht="12.75" hidden="1" customHeight="1">
      <c r="B1013" s="247"/>
      <c r="C1013" s="247"/>
      <c r="D1013" s="247"/>
      <c r="E1013" s="247"/>
      <c r="F1013" s="247"/>
      <c r="G1013" s="247"/>
      <c r="H1013" s="247"/>
      <c r="I1013" s="247"/>
      <c r="J1013" s="247"/>
      <c r="K1013" s="247"/>
      <c r="L1013" s="247"/>
      <c r="M1013" s="247"/>
      <c r="N1013" s="247"/>
      <c r="O1013" s="247"/>
      <c r="P1013" s="247"/>
      <c r="Q1013" s="247"/>
      <c r="R1013" s="247"/>
      <c r="S1013" s="247"/>
      <c r="T1013" s="247"/>
      <c r="U1013" s="247"/>
      <c r="V1013" s="247"/>
      <c r="W1013" s="247"/>
      <c r="X1013" s="247"/>
      <c r="Y1013" s="247"/>
      <c r="Z1013" s="247"/>
      <c r="AA1013" s="247"/>
      <c r="AB1013" s="247"/>
      <c r="AC1013" s="247"/>
      <c r="AD1013" s="247"/>
      <c r="AE1013" s="247"/>
      <c r="AF1013" s="247"/>
      <c r="AG1013" s="247"/>
      <c r="AH1013" s="247"/>
      <c r="AI1013" s="247"/>
      <c r="AJ1013" s="247"/>
      <c r="AK1013" s="247"/>
      <c r="AL1013" s="247"/>
      <c r="AM1013" s="247"/>
      <c r="AN1013" s="247"/>
      <c r="AO1013" s="247"/>
      <c r="AP1013" s="247"/>
      <c r="AQ1013" s="247"/>
      <c r="AR1013" s="247"/>
    </row>
    <row r="1014" spans="2:44" ht="12.75" hidden="1" customHeight="1">
      <c r="B1014" s="247"/>
      <c r="C1014" s="247"/>
      <c r="D1014" s="247"/>
      <c r="E1014" s="247"/>
      <c r="F1014" s="247"/>
      <c r="G1014" s="247"/>
      <c r="H1014" s="247"/>
      <c r="I1014" s="247"/>
      <c r="J1014" s="247"/>
      <c r="K1014" s="247"/>
      <c r="L1014" s="247"/>
      <c r="M1014" s="247"/>
      <c r="N1014" s="247"/>
      <c r="O1014" s="247"/>
      <c r="P1014" s="247"/>
      <c r="Q1014" s="247"/>
      <c r="R1014" s="247"/>
      <c r="S1014" s="247"/>
      <c r="T1014" s="247"/>
      <c r="U1014" s="247"/>
      <c r="V1014" s="247"/>
      <c r="W1014" s="247"/>
      <c r="X1014" s="247"/>
      <c r="Y1014" s="247"/>
      <c r="Z1014" s="247"/>
      <c r="AA1014" s="247"/>
      <c r="AB1014" s="247"/>
      <c r="AC1014" s="247"/>
      <c r="AD1014" s="247"/>
      <c r="AE1014" s="247"/>
      <c r="AF1014" s="247"/>
      <c r="AG1014" s="247"/>
      <c r="AH1014" s="247"/>
      <c r="AI1014" s="247"/>
      <c r="AJ1014" s="247"/>
      <c r="AK1014" s="247"/>
      <c r="AL1014" s="247"/>
      <c r="AM1014" s="247"/>
      <c r="AN1014" s="247"/>
      <c r="AO1014" s="247"/>
      <c r="AP1014" s="247"/>
      <c r="AQ1014" s="247"/>
      <c r="AR1014" s="247"/>
    </row>
    <row r="1015" spans="2:44" ht="12.75" hidden="1" customHeight="1">
      <c r="B1015" s="247"/>
      <c r="C1015" s="247"/>
      <c r="D1015" s="247"/>
      <c r="E1015" s="247"/>
      <c r="F1015" s="247"/>
      <c r="G1015" s="247"/>
      <c r="H1015" s="247"/>
      <c r="I1015" s="247"/>
      <c r="J1015" s="247"/>
      <c r="K1015" s="247"/>
      <c r="L1015" s="247"/>
      <c r="M1015" s="24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c r="AN1015" s="247"/>
      <c r="AO1015" s="247"/>
      <c r="AP1015" s="247"/>
      <c r="AQ1015" s="247"/>
      <c r="AR1015" s="247"/>
    </row>
    <row r="1016" spans="2:44" ht="12.75" hidden="1" customHeight="1">
      <c r="B1016" s="247"/>
      <c r="C1016" s="247"/>
      <c r="D1016" s="247"/>
      <c r="E1016" s="247"/>
      <c r="F1016" s="247"/>
      <c r="G1016" s="247"/>
      <c r="H1016" s="247"/>
      <c r="I1016" s="247"/>
      <c r="J1016" s="247"/>
      <c r="K1016" s="247"/>
      <c r="L1016" s="247"/>
      <c r="M1016" s="247"/>
      <c r="N1016" s="247"/>
      <c r="O1016" s="247"/>
      <c r="P1016" s="247"/>
      <c r="Q1016" s="247"/>
      <c r="R1016" s="247"/>
      <c r="S1016" s="247"/>
      <c r="T1016" s="247"/>
      <c r="U1016" s="247"/>
      <c r="V1016" s="247"/>
      <c r="W1016" s="247"/>
      <c r="X1016" s="247"/>
      <c r="Y1016" s="247"/>
      <c r="Z1016" s="247"/>
      <c r="AA1016" s="247"/>
      <c r="AB1016" s="247"/>
      <c r="AC1016" s="247"/>
      <c r="AD1016" s="247"/>
      <c r="AE1016" s="247"/>
      <c r="AF1016" s="247"/>
      <c r="AG1016" s="247"/>
      <c r="AH1016" s="247"/>
      <c r="AI1016" s="247"/>
      <c r="AJ1016" s="247"/>
      <c r="AK1016" s="247"/>
      <c r="AL1016" s="247"/>
      <c r="AM1016" s="247"/>
      <c r="AN1016" s="247"/>
      <c r="AO1016" s="247"/>
      <c r="AP1016" s="247"/>
      <c r="AQ1016" s="247"/>
      <c r="AR1016" s="247"/>
    </row>
    <row r="1017" spans="2:44" ht="12.75" hidden="1" customHeight="1">
      <c r="B1017" s="247"/>
      <c r="C1017" s="247"/>
      <c r="D1017" s="247"/>
      <c r="E1017" s="247"/>
      <c r="F1017" s="247"/>
      <c r="G1017" s="247"/>
      <c r="H1017" s="247"/>
      <c r="I1017" s="247"/>
      <c r="J1017" s="247"/>
      <c r="K1017" s="247"/>
      <c r="L1017" s="247"/>
      <c r="M1017" s="247"/>
      <c r="N1017" s="247"/>
      <c r="O1017" s="247"/>
      <c r="P1017" s="247"/>
      <c r="Q1017" s="247"/>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row>
    <row r="1018" spans="2:44" ht="12.75" hidden="1" customHeight="1">
      <c r="B1018" s="247"/>
      <c r="C1018" s="247"/>
      <c r="D1018" s="247"/>
      <c r="E1018" s="247"/>
      <c r="F1018" s="247"/>
      <c r="G1018" s="247"/>
      <c r="H1018" s="247"/>
      <c r="I1018" s="247"/>
      <c r="J1018" s="247"/>
      <c r="K1018" s="247"/>
      <c r="L1018" s="247"/>
      <c r="M1018" s="247"/>
      <c r="N1018" s="247"/>
      <c r="O1018" s="247"/>
      <c r="P1018" s="247"/>
      <c r="Q1018" s="247"/>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row>
    <row r="1019" spans="2:44" ht="12.75" hidden="1" customHeight="1">
      <c r="B1019" s="247"/>
      <c r="C1019" s="247"/>
      <c r="D1019" s="247"/>
      <c r="E1019" s="247"/>
      <c r="F1019" s="247"/>
      <c r="G1019" s="247"/>
      <c r="H1019" s="247"/>
      <c r="I1019" s="247"/>
      <c r="J1019" s="247"/>
      <c r="K1019" s="247"/>
      <c r="L1019" s="247"/>
      <c r="M1019" s="247"/>
      <c r="N1019" s="247"/>
      <c r="O1019" s="247"/>
      <c r="P1019" s="247"/>
      <c r="Q1019" s="247"/>
      <c r="R1019" s="247"/>
      <c r="S1019" s="247"/>
      <c r="T1019" s="247"/>
      <c r="U1019" s="247"/>
      <c r="V1019" s="247"/>
      <c r="W1019" s="247"/>
      <c r="X1019" s="247"/>
      <c r="Y1019" s="247"/>
      <c r="Z1019" s="247"/>
      <c r="AA1019" s="247"/>
      <c r="AB1019" s="247"/>
      <c r="AC1019" s="247"/>
      <c r="AD1019" s="247"/>
      <c r="AE1019" s="247"/>
      <c r="AF1019" s="247"/>
      <c r="AG1019" s="247"/>
      <c r="AH1019" s="247"/>
      <c r="AI1019" s="247"/>
      <c r="AJ1019" s="247"/>
      <c r="AK1019" s="247"/>
      <c r="AL1019" s="247"/>
      <c r="AM1019" s="247"/>
      <c r="AN1019" s="247"/>
      <c r="AO1019" s="247"/>
      <c r="AP1019" s="247"/>
      <c r="AQ1019" s="247"/>
      <c r="AR1019" s="247"/>
    </row>
    <row r="1020" spans="2:44" ht="12.75" hidden="1" customHeight="1">
      <c r="B1020" s="247"/>
      <c r="C1020" s="247"/>
      <c r="D1020" s="247"/>
      <c r="E1020" s="247"/>
      <c r="F1020" s="247"/>
      <c r="G1020" s="247"/>
      <c r="H1020" s="247"/>
      <c r="I1020" s="247"/>
      <c r="J1020" s="247"/>
      <c r="K1020" s="247"/>
      <c r="L1020" s="247"/>
      <c r="M1020" s="247"/>
      <c r="N1020" s="247"/>
      <c r="O1020" s="247"/>
      <c r="P1020" s="247"/>
      <c r="Q1020" s="247"/>
      <c r="R1020" s="247"/>
      <c r="S1020" s="247"/>
      <c r="T1020" s="247"/>
      <c r="U1020" s="247"/>
      <c r="V1020" s="247"/>
      <c r="W1020" s="247"/>
      <c r="X1020" s="247"/>
      <c r="Y1020" s="247"/>
      <c r="Z1020" s="247"/>
      <c r="AA1020" s="247"/>
      <c r="AB1020" s="247"/>
      <c r="AC1020" s="247"/>
      <c r="AD1020" s="247"/>
      <c r="AE1020" s="247"/>
      <c r="AF1020" s="247"/>
      <c r="AG1020" s="247"/>
      <c r="AH1020" s="247"/>
      <c r="AI1020" s="247"/>
      <c r="AJ1020" s="247"/>
      <c r="AK1020" s="247"/>
      <c r="AL1020" s="247"/>
      <c r="AM1020" s="247"/>
      <c r="AN1020" s="247"/>
      <c r="AO1020" s="247"/>
      <c r="AP1020" s="247"/>
      <c r="AQ1020" s="247"/>
      <c r="AR1020" s="247"/>
    </row>
    <row r="1021" spans="2:44" ht="12.75" hidden="1" customHeight="1">
      <c r="B1021" s="247"/>
      <c r="C1021" s="247"/>
      <c r="D1021" s="247"/>
      <c r="E1021" s="247"/>
      <c r="F1021" s="247"/>
      <c r="G1021" s="247"/>
      <c r="H1021" s="247"/>
      <c r="I1021" s="247"/>
      <c r="J1021" s="247"/>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247"/>
      <c r="AL1021" s="247"/>
      <c r="AM1021" s="247"/>
      <c r="AN1021" s="247"/>
      <c r="AO1021" s="247"/>
      <c r="AP1021" s="247"/>
      <c r="AQ1021" s="247"/>
      <c r="AR1021" s="247"/>
    </row>
    <row r="1022" spans="2:44" ht="12.75" hidden="1" customHeight="1">
      <c r="B1022" s="247"/>
      <c r="C1022" s="247"/>
      <c r="D1022" s="247"/>
      <c r="E1022" s="247"/>
      <c r="F1022" s="247"/>
      <c r="G1022" s="247"/>
      <c r="H1022" s="247"/>
      <c r="I1022" s="247"/>
      <c r="J1022" s="247"/>
      <c r="K1022" s="247"/>
      <c r="L1022" s="247"/>
      <c r="M1022" s="247"/>
      <c r="N1022" s="247"/>
      <c r="O1022" s="247"/>
      <c r="P1022" s="247"/>
      <c r="Q1022" s="247"/>
      <c r="R1022" s="247"/>
      <c r="S1022" s="247"/>
      <c r="T1022" s="247"/>
      <c r="U1022" s="247"/>
      <c r="V1022" s="247"/>
      <c r="W1022" s="247"/>
      <c r="X1022" s="247"/>
      <c r="Y1022" s="247"/>
      <c r="Z1022" s="247"/>
      <c r="AA1022" s="247"/>
      <c r="AB1022" s="247"/>
      <c r="AC1022" s="247"/>
      <c r="AD1022" s="247"/>
      <c r="AE1022" s="247"/>
      <c r="AF1022" s="247"/>
      <c r="AG1022" s="247"/>
      <c r="AH1022" s="247"/>
      <c r="AI1022" s="247"/>
      <c r="AJ1022" s="247"/>
      <c r="AK1022" s="247"/>
      <c r="AL1022" s="247"/>
      <c r="AM1022" s="247"/>
      <c r="AN1022" s="247"/>
      <c r="AO1022" s="247"/>
      <c r="AP1022" s="247"/>
      <c r="AQ1022" s="247"/>
      <c r="AR1022" s="247"/>
    </row>
    <row r="1023" spans="2:44" ht="12.75" hidden="1" customHeight="1">
      <c r="B1023" s="247"/>
      <c r="C1023" s="247"/>
      <c r="D1023" s="247"/>
      <c r="E1023" s="247"/>
      <c r="F1023" s="247"/>
      <c r="G1023" s="247"/>
      <c r="H1023" s="247"/>
      <c r="I1023" s="247"/>
      <c r="J1023" s="247"/>
      <c r="K1023" s="247"/>
      <c r="L1023" s="247"/>
      <c r="M1023" s="24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c r="AM1023" s="247"/>
      <c r="AN1023" s="247"/>
      <c r="AO1023" s="247"/>
      <c r="AP1023" s="247"/>
      <c r="AQ1023" s="247"/>
      <c r="AR1023" s="247"/>
    </row>
    <row r="1024" spans="2:44" ht="12.75" hidden="1" customHeight="1">
      <c r="B1024" s="247"/>
      <c r="C1024" s="247"/>
      <c r="D1024" s="247"/>
      <c r="E1024" s="247"/>
      <c r="F1024" s="247"/>
      <c r="G1024" s="247"/>
      <c r="H1024" s="247"/>
      <c r="I1024" s="247"/>
      <c r="J1024" s="247"/>
      <c r="K1024" s="247"/>
      <c r="L1024" s="247"/>
      <c r="M1024" s="247"/>
      <c r="N1024" s="247"/>
      <c r="O1024" s="247"/>
      <c r="P1024" s="247"/>
      <c r="Q1024" s="247"/>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row>
    <row r="1025" spans="2:44" ht="12.75" hidden="1" customHeight="1">
      <c r="B1025" s="247"/>
      <c r="C1025" s="247"/>
      <c r="D1025" s="247"/>
      <c r="E1025" s="247"/>
      <c r="F1025" s="247"/>
      <c r="G1025" s="247"/>
      <c r="H1025" s="247"/>
      <c r="I1025" s="247"/>
      <c r="J1025" s="247"/>
      <c r="K1025" s="247"/>
      <c r="L1025" s="247"/>
      <c r="M1025" s="247"/>
      <c r="N1025" s="247"/>
      <c r="O1025" s="247"/>
      <c r="P1025" s="247"/>
      <c r="Q1025" s="247"/>
      <c r="R1025" s="247"/>
      <c r="S1025" s="247"/>
      <c r="T1025" s="247"/>
      <c r="U1025" s="247"/>
      <c r="V1025" s="247"/>
      <c r="W1025" s="247"/>
      <c r="X1025" s="247"/>
      <c r="Y1025" s="247"/>
      <c r="Z1025" s="247"/>
      <c r="AA1025" s="247"/>
      <c r="AB1025" s="247"/>
      <c r="AC1025" s="247"/>
      <c r="AD1025" s="247"/>
      <c r="AE1025" s="247"/>
      <c r="AF1025" s="247"/>
      <c r="AG1025" s="247"/>
      <c r="AH1025" s="247"/>
      <c r="AI1025" s="247"/>
      <c r="AJ1025" s="247"/>
      <c r="AK1025" s="247"/>
      <c r="AL1025" s="247"/>
      <c r="AM1025" s="247"/>
      <c r="AN1025" s="247"/>
      <c r="AO1025" s="247"/>
      <c r="AP1025" s="247"/>
      <c r="AQ1025" s="247"/>
      <c r="AR1025" s="247"/>
    </row>
    <row r="1026" spans="2:44" ht="12.75" hidden="1" customHeight="1">
      <c r="B1026" s="247"/>
      <c r="C1026" s="247"/>
      <c r="D1026" s="247"/>
      <c r="E1026" s="247"/>
      <c r="F1026" s="247"/>
      <c r="G1026" s="247"/>
      <c r="H1026" s="247"/>
      <c r="I1026" s="247"/>
      <c r="J1026" s="247"/>
      <c r="K1026" s="247"/>
      <c r="L1026" s="247"/>
      <c r="M1026" s="247"/>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247"/>
      <c r="AL1026" s="247"/>
      <c r="AM1026" s="247"/>
      <c r="AN1026" s="247"/>
      <c r="AO1026" s="247"/>
      <c r="AP1026" s="247"/>
      <c r="AQ1026" s="247"/>
      <c r="AR1026" s="247"/>
    </row>
    <row r="1027" spans="2:44" ht="12.75" hidden="1" customHeight="1">
      <c r="B1027" s="247"/>
      <c r="C1027" s="247"/>
      <c r="D1027" s="247"/>
      <c r="E1027" s="247"/>
      <c r="F1027" s="247"/>
      <c r="G1027" s="247"/>
      <c r="H1027" s="247"/>
      <c r="I1027" s="247"/>
      <c r="J1027" s="247"/>
      <c r="K1027" s="247"/>
      <c r="L1027" s="247"/>
      <c r="M1027" s="24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47"/>
      <c r="AL1027" s="247"/>
      <c r="AM1027" s="247"/>
      <c r="AN1027" s="247"/>
      <c r="AO1027" s="247"/>
      <c r="AP1027" s="247"/>
      <c r="AQ1027" s="247"/>
      <c r="AR1027" s="247"/>
    </row>
    <row r="1028" spans="2:44" ht="12.75" hidden="1" customHeight="1">
      <c r="B1028" s="247"/>
      <c r="C1028" s="247"/>
      <c r="D1028" s="247"/>
      <c r="E1028" s="247"/>
      <c r="F1028" s="247"/>
      <c r="G1028" s="247"/>
      <c r="H1028" s="247"/>
      <c r="I1028" s="247"/>
      <c r="J1028" s="247"/>
      <c r="K1028" s="247"/>
      <c r="L1028" s="247"/>
      <c r="M1028" s="247"/>
      <c r="N1028" s="247"/>
      <c r="O1028" s="247"/>
      <c r="P1028" s="247"/>
      <c r="Q1028" s="247"/>
      <c r="R1028" s="247"/>
      <c r="S1028" s="247"/>
      <c r="T1028" s="247"/>
      <c r="U1028" s="247"/>
      <c r="V1028" s="247"/>
      <c r="W1028" s="247"/>
      <c r="X1028" s="247"/>
      <c r="Y1028" s="247"/>
      <c r="Z1028" s="247"/>
      <c r="AA1028" s="247"/>
      <c r="AB1028" s="247"/>
      <c r="AC1028" s="247"/>
      <c r="AD1028" s="247"/>
      <c r="AE1028" s="247"/>
      <c r="AF1028" s="247"/>
      <c r="AG1028" s="247"/>
      <c r="AH1028" s="247"/>
      <c r="AI1028" s="247"/>
      <c r="AJ1028" s="247"/>
      <c r="AK1028" s="247"/>
      <c r="AL1028" s="247"/>
      <c r="AM1028" s="247"/>
      <c r="AN1028" s="247"/>
      <c r="AO1028" s="247"/>
      <c r="AP1028" s="247"/>
      <c r="AQ1028" s="247"/>
      <c r="AR1028" s="247"/>
    </row>
    <row r="1029" spans="2:44" ht="12.75" hidden="1" customHeight="1">
      <c r="B1029" s="247"/>
      <c r="C1029" s="247"/>
      <c r="D1029" s="247"/>
      <c r="E1029" s="247"/>
      <c r="F1029" s="247"/>
      <c r="G1029" s="247"/>
      <c r="H1029" s="247"/>
      <c r="I1029" s="247"/>
      <c r="J1029" s="247"/>
      <c r="K1029" s="247"/>
      <c r="L1029" s="247"/>
      <c r="M1029" s="247"/>
      <c r="N1029" s="247"/>
      <c r="O1029" s="247"/>
      <c r="P1029" s="247"/>
      <c r="Q1029" s="247"/>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row>
    <row r="1030" spans="2:44" ht="15" customHeight="1"/>
    <row r="1031" spans="2:44" ht="15" customHeight="1"/>
    <row r="1032" spans="2:44" ht="15" customHeight="1"/>
    <row r="1033" spans="2:44" ht="15" customHeight="1"/>
    <row r="1034" spans="2:44" ht="15" customHeight="1"/>
    <row r="1035" spans="2:44" ht="15" customHeight="1"/>
    <row r="1036" spans="2:44" ht="15" customHeight="1"/>
    <row r="1037" spans="2:44" ht="15" customHeight="1"/>
    <row r="1038" spans="2:44" ht="15" customHeight="1"/>
    <row r="1039" spans="2:44" ht="15" customHeight="1"/>
    <row r="1040" spans="2:44"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sheetData>
  <sheetProtection algorithmName="SHA-512" hashValue="ZWFX3ieaL8/Yfxf97L2TUJESTFkcxNcXQCe/rPrGG1ytz/cB8R4ULdxXI6zve/BsmCOyXsCeGogIIOVi1c694Q==" saltValue="/2l7dMKC6o48OckiEE1rGg==" spinCount="100000" sheet="1" objects="1" scenarios="1"/>
  <mergeCells count="3">
    <mergeCell ref="C45:H45"/>
    <mergeCell ref="C48:H48"/>
    <mergeCell ref="C49:H49"/>
  </mergeCells>
  <hyperlinks>
    <hyperlink ref="Q30" location="'8. Sensitivity'!A1" display="&gt; 8. Sensitivity" xr:uid="{6EE8958A-5530-9C4F-A8FE-491211D7155C}"/>
  </hyperlink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E8DF-8795-484A-B2AD-C5B95CEA3D4C}">
  <sheetPr codeName="Sheet8">
    <tabColor rgb="FFFFD221"/>
    <pageSetUpPr fitToPage="1"/>
  </sheetPr>
  <dimension ref="A1:BC1048"/>
  <sheetViews>
    <sheetView zoomScale="88" zoomScaleNormal="88" workbookViewId="0">
      <selection activeCell="H6" sqref="H6"/>
    </sheetView>
  </sheetViews>
  <sheetFormatPr defaultColWidth="12" defaultRowHeight="15" customHeight="1"/>
  <cols>
    <col min="1" max="1" width="12" style="185"/>
    <col min="2" max="2" width="4.42578125" style="185" customWidth="1"/>
    <col min="3" max="3" width="5.85546875" style="190" customWidth="1"/>
    <col min="4" max="4" width="6.5703125" style="190" customWidth="1"/>
    <col min="5" max="5" width="9.5703125" style="190" customWidth="1"/>
    <col min="6" max="6" width="30.5703125" style="190" customWidth="1"/>
    <col min="7" max="7" width="13.85546875" style="190" customWidth="1"/>
    <col min="8" max="8" width="17.85546875" style="190" customWidth="1"/>
    <col min="9" max="9" width="30.5703125" style="190" customWidth="1"/>
    <col min="10" max="10" width="6" style="190" customWidth="1"/>
    <col min="11" max="11" width="9" style="190" customWidth="1"/>
    <col min="12" max="12" width="8.42578125" style="190" customWidth="1"/>
    <col min="13" max="13" width="4" style="190" customWidth="1"/>
    <col min="14" max="14" width="10.42578125" style="190" customWidth="1"/>
    <col min="15" max="15" width="7.85546875" style="190" customWidth="1"/>
    <col min="16" max="16" width="5.5703125" style="190" customWidth="1"/>
    <col min="17" max="17" width="9.5703125" style="190" customWidth="1"/>
    <col min="18" max="18" width="8.5703125" style="190" customWidth="1"/>
    <col min="19" max="19" width="9.42578125" style="190" customWidth="1"/>
    <col min="20" max="20" width="13.42578125" style="190" customWidth="1"/>
    <col min="21" max="21" width="17" style="190" customWidth="1"/>
    <col min="22" max="22" width="7.42578125" style="190" customWidth="1"/>
    <col min="23" max="23" width="1" style="190" customWidth="1"/>
    <col min="24" max="24" width="9.85546875" style="190" customWidth="1"/>
    <col min="25" max="25" width="8" style="190" customWidth="1"/>
    <col min="26" max="26" width="1" style="190" customWidth="1"/>
    <col min="27" max="27" width="10.85546875" style="190" customWidth="1"/>
    <col min="28" max="28" width="8.140625" style="190" customWidth="1"/>
    <col min="29" max="29" width="4" style="190" customWidth="1"/>
    <col min="30" max="30" width="10.42578125" style="190" customWidth="1"/>
    <col min="31" max="31" width="8.140625" style="190" customWidth="1"/>
    <col min="32" max="32" width="3" style="190" customWidth="1"/>
    <col min="33" max="33" width="9.42578125" style="190" customWidth="1"/>
    <col min="34" max="34" width="7.42578125" style="190" customWidth="1"/>
    <col min="35" max="35" width="8.5703125" style="190" customWidth="1"/>
    <col min="36" max="36" width="23.85546875" style="190" customWidth="1"/>
    <col min="37" max="38" width="37.42578125" style="190" customWidth="1"/>
    <col min="39" max="55" width="14.42578125" style="190" customWidth="1"/>
    <col min="56" max="16384" width="12" style="190"/>
  </cols>
  <sheetData>
    <row r="1" spans="2:35" s="185" customFormat="1" ht="15" customHeight="1">
      <c r="W1" s="279"/>
      <c r="X1" s="279"/>
    </row>
    <row r="2" spans="2:35" s="185" customFormat="1" ht="26.1" customHeight="1">
      <c r="B2" s="92" t="s">
        <v>213</v>
      </c>
      <c r="C2" s="186"/>
      <c r="D2" s="186"/>
      <c r="E2" s="186"/>
      <c r="F2" s="186"/>
      <c r="G2" s="186"/>
      <c r="H2" s="186"/>
      <c r="I2" s="186"/>
      <c r="J2" s="186"/>
      <c r="K2" s="186"/>
      <c r="L2" s="186"/>
      <c r="M2" s="186"/>
      <c r="N2" s="186"/>
      <c r="O2" s="186"/>
      <c r="P2" s="186"/>
      <c r="Q2" s="186"/>
      <c r="R2" s="186"/>
      <c r="S2" s="186"/>
      <c r="T2" s="186"/>
      <c r="U2" s="186"/>
      <c r="V2" s="186"/>
      <c r="W2" s="280"/>
      <c r="X2" s="280"/>
      <c r="Y2" s="186"/>
      <c r="Z2" s="186"/>
      <c r="AA2" s="186"/>
      <c r="AB2" s="186"/>
      <c r="AC2" s="186"/>
      <c r="AD2" s="186"/>
      <c r="AE2" s="186"/>
      <c r="AF2" s="186"/>
      <c r="AG2" s="186"/>
      <c r="AH2" s="186"/>
      <c r="AI2" s="186"/>
    </row>
    <row r="3" spans="2:35" s="185" customFormat="1" ht="15" customHeight="1">
      <c r="B3" s="187"/>
      <c r="C3" s="187"/>
      <c r="D3" s="187"/>
      <c r="E3" s="187"/>
      <c r="F3" s="187"/>
      <c r="G3" s="187"/>
      <c r="H3" s="187"/>
      <c r="I3" s="187"/>
      <c r="J3" s="187"/>
      <c r="K3" s="187"/>
      <c r="L3" s="187"/>
      <c r="M3" s="187"/>
      <c r="N3" s="187"/>
      <c r="O3" s="187"/>
      <c r="P3" s="187"/>
      <c r="Q3" s="187"/>
      <c r="R3" s="187"/>
      <c r="S3" s="187"/>
      <c r="T3" s="187"/>
      <c r="U3" s="187"/>
      <c r="V3" s="187"/>
      <c r="W3" s="281"/>
      <c r="X3" s="281"/>
      <c r="Y3" s="187"/>
      <c r="Z3" s="187"/>
      <c r="AA3" s="187"/>
      <c r="AB3" s="187"/>
      <c r="AC3" s="187"/>
      <c r="AD3" s="187"/>
      <c r="AE3" s="187"/>
      <c r="AF3" s="187"/>
      <c r="AG3" s="187"/>
      <c r="AH3" s="187"/>
      <c r="AI3" s="187"/>
    </row>
    <row r="4" spans="2:35" s="185" customFormat="1" ht="15" customHeight="1">
      <c r="B4" s="328" t="s">
        <v>214</v>
      </c>
      <c r="C4" s="187"/>
      <c r="E4" s="187"/>
      <c r="F4" s="187"/>
      <c r="G4" s="187"/>
      <c r="H4" s="187"/>
      <c r="I4" s="187"/>
      <c r="J4" s="187"/>
      <c r="K4" s="187"/>
      <c r="L4" s="187"/>
      <c r="M4" s="187"/>
      <c r="N4" s="187"/>
      <c r="O4" s="187"/>
      <c r="P4" s="187"/>
      <c r="Q4" s="187"/>
      <c r="R4" s="187"/>
      <c r="S4" s="187"/>
      <c r="T4" s="187"/>
      <c r="U4" s="187"/>
      <c r="V4" s="187"/>
      <c r="W4" s="281"/>
      <c r="X4" s="281"/>
      <c r="Y4" s="187"/>
      <c r="Z4" s="187"/>
      <c r="AA4" s="187"/>
      <c r="AB4" s="187"/>
      <c r="AC4" s="187"/>
      <c r="AD4" s="187"/>
      <c r="AE4" s="187"/>
      <c r="AF4" s="187"/>
      <c r="AG4" s="187"/>
      <c r="AH4" s="187"/>
      <c r="AI4" s="187"/>
    </row>
    <row r="5" spans="2:35" s="185" customFormat="1" ht="15" customHeight="1">
      <c r="B5" s="328" t="s">
        <v>215</v>
      </c>
      <c r="C5" s="187"/>
      <c r="E5" s="187"/>
      <c r="F5" s="187"/>
      <c r="G5" s="187"/>
      <c r="H5" s="187"/>
      <c r="I5" s="187"/>
      <c r="J5" s="187"/>
      <c r="K5" s="187"/>
      <c r="L5" s="187"/>
      <c r="M5" s="187"/>
      <c r="N5" s="187"/>
      <c r="O5" s="187"/>
      <c r="P5" s="187"/>
      <c r="Q5" s="187"/>
      <c r="R5" s="187"/>
      <c r="S5" s="187"/>
      <c r="T5" s="187"/>
      <c r="U5" s="187"/>
      <c r="V5" s="187"/>
      <c r="W5" s="281"/>
      <c r="X5" s="281"/>
      <c r="Y5" s="187"/>
      <c r="Z5" s="187"/>
      <c r="AA5" s="187"/>
      <c r="AB5" s="187"/>
      <c r="AC5" s="187"/>
      <c r="AD5" s="187"/>
      <c r="AE5" s="187"/>
      <c r="AF5" s="187"/>
      <c r="AG5" s="187"/>
      <c r="AH5" s="187"/>
      <c r="AI5" s="187"/>
    </row>
    <row r="6" spans="2:35" s="185" customFormat="1" ht="15" customHeight="1">
      <c r="B6" s="187"/>
      <c r="C6" s="187"/>
      <c r="D6" s="187"/>
      <c r="E6" s="282"/>
      <c r="F6" s="282"/>
      <c r="G6" s="282"/>
      <c r="H6" s="282"/>
      <c r="I6" s="187"/>
      <c r="J6" s="187"/>
      <c r="K6" s="187"/>
      <c r="L6" s="187"/>
      <c r="M6" s="187"/>
      <c r="N6" s="187"/>
      <c r="O6" s="187"/>
      <c r="P6" s="187"/>
      <c r="Q6" s="187"/>
      <c r="R6" s="187"/>
      <c r="S6" s="187"/>
      <c r="T6" s="187"/>
      <c r="U6" s="187"/>
      <c r="V6" s="187"/>
      <c r="W6" s="281"/>
      <c r="X6" s="281"/>
      <c r="Y6" s="187"/>
      <c r="Z6" s="187"/>
      <c r="AA6" s="187"/>
      <c r="AB6" s="187"/>
      <c r="AC6" s="187"/>
      <c r="AD6" s="187"/>
      <c r="AE6" s="187"/>
      <c r="AF6" s="187"/>
      <c r="AG6" s="187"/>
      <c r="AH6" s="187"/>
      <c r="AI6" s="187"/>
    </row>
    <row r="7" spans="2:35" s="185" customFormat="1" ht="15" customHeight="1">
      <c r="B7" s="187"/>
      <c r="C7" s="187"/>
      <c r="D7" s="187"/>
      <c r="E7" s="331"/>
      <c r="F7" s="331"/>
      <c r="G7" s="331"/>
      <c r="H7" s="331"/>
      <c r="I7" s="187"/>
      <c r="J7" s="187"/>
      <c r="K7" s="187"/>
      <c r="L7" s="187"/>
      <c r="M7" s="187"/>
      <c r="N7" s="187"/>
      <c r="O7" s="187"/>
      <c r="P7" s="187"/>
      <c r="Q7" s="187"/>
      <c r="R7" s="187"/>
      <c r="S7" s="187"/>
      <c r="T7" s="187"/>
      <c r="U7" s="187"/>
      <c r="V7" s="187"/>
      <c r="W7" s="281"/>
      <c r="X7" s="281"/>
      <c r="Y7" s="187"/>
      <c r="Z7" s="187"/>
      <c r="AA7" s="187"/>
      <c r="AB7" s="187"/>
      <c r="AC7" s="187"/>
      <c r="AD7" s="187"/>
      <c r="AE7" s="187"/>
      <c r="AF7" s="187"/>
      <c r="AG7" s="187"/>
      <c r="AH7" s="187"/>
      <c r="AI7" s="187"/>
    </row>
    <row r="8" spans="2:35" s="185" customFormat="1" ht="15" customHeight="1">
      <c r="B8" s="187"/>
      <c r="D8" s="246"/>
      <c r="E8" s="283" t="s">
        <v>216</v>
      </c>
      <c r="F8" s="284" t="s">
        <v>217</v>
      </c>
      <c r="G8" s="283" t="s">
        <v>218</v>
      </c>
      <c r="H8" s="285" t="s">
        <v>219</v>
      </c>
      <c r="I8" s="286"/>
      <c r="J8" s="286"/>
      <c r="K8" s="286"/>
      <c r="L8" s="246"/>
      <c r="M8" s="246"/>
      <c r="N8" s="246"/>
      <c r="O8" s="246"/>
      <c r="P8" s="246"/>
      <c r="Q8" s="246"/>
      <c r="R8" s="246"/>
      <c r="S8" s="246"/>
      <c r="T8" s="246"/>
      <c r="U8" s="246"/>
      <c r="V8" s="246"/>
      <c r="W8" s="287"/>
      <c r="X8" s="287"/>
      <c r="Y8" s="246"/>
      <c r="Z8" s="246"/>
      <c r="AA8" s="246"/>
      <c r="AB8" s="246"/>
      <c r="AC8" s="246"/>
      <c r="AD8" s="246"/>
      <c r="AE8" s="246"/>
      <c r="AF8" s="246"/>
      <c r="AG8" s="246"/>
      <c r="AH8" s="246"/>
      <c r="AI8" s="187"/>
    </row>
    <row r="9" spans="2:35" s="185" customFormat="1" ht="21.95" customHeight="1">
      <c r="B9" s="187"/>
      <c r="D9" s="246"/>
      <c r="E9" s="246"/>
      <c r="F9" s="286"/>
      <c r="G9" s="286"/>
      <c r="H9" s="286"/>
      <c r="I9" s="286"/>
      <c r="J9" s="286"/>
      <c r="K9" s="286"/>
      <c r="L9" s="246"/>
      <c r="M9" s="246"/>
      <c r="N9" s="246"/>
      <c r="O9" s="246"/>
      <c r="P9" s="246"/>
      <c r="Q9" s="246"/>
      <c r="R9" s="246"/>
      <c r="S9" s="246"/>
      <c r="T9" s="405" t="s">
        <v>220</v>
      </c>
      <c r="U9" s="246"/>
      <c r="V9" s="246"/>
      <c r="W9" s="287"/>
      <c r="X9" s="287"/>
      <c r="Y9" s="246"/>
      <c r="Z9" s="189"/>
      <c r="AA9" s="246"/>
      <c r="AB9" s="246"/>
      <c r="AC9" s="246"/>
      <c r="AD9" s="246"/>
      <c r="AE9" s="246"/>
      <c r="AF9" s="246"/>
      <c r="AG9" s="246"/>
      <c r="AH9" s="246"/>
      <c r="AI9" s="187"/>
    </row>
    <row r="10" spans="2:35" s="185" customFormat="1" ht="35.1" customHeight="1">
      <c r="B10" s="187"/>
      <c r="D10" s="246"/>
      <c r="E10" s="36" t="str">
        <f>IF('3.Criteria'!D8="Yes",'8. Sensitivity'!H$75,'8. Sensitivity'!H$76)</f>
        <v>☑</v>
      </c>
      <c r="F10" s="288" t="str">
        <f>'3.Criteria'!B8</f>
        <v>1. Municipal financial impact</v>
      </c>
      <c r="G10" s="289">
        <f>'6.Scores-Summary'!E10</f>
        <v>2</v>
      </c>
      <c r="H10" s="290">
        <v>2</v>
      </c>
      <c r="I10" s="286"/>
      <c r="J10" s="286"/>
      <c r="K10" s="286"/>
      <c r="L10" s="246"/>
      <c r="M10" s="246"/>
      <c r="N10" s="246"/>
      <c r="O10" s="246"/>
      <c r="P10" s="253"/>
      <c r="Q10" s="253" t="s">
        <v>209</v>
      </c>
      <c r="R10" s="253" t="s">
        <v>221</v>
      </c>
      <c r="S10" s="285" t="s">
        <v>222</v>
      </c>
      <c r="T10" s="406"/>
      <c r="U10" s="285" t="s">
        <v>223</v>
      </c>
      <c r="V10" s="246"/>
      <c r="W10" s="287"/>
      <c r="X10" s="287"/>
      <c r="Y10" s="246"/>
      <c r="Z10" s="189"/>
      <c r="AA10" s="246"/>
      <c r="AB10" s="246"/>
      <c r="AC10" s="246"/>
      <c r="AD10" s="246"/>
      <c r="AE10" s="246"/>
      <c r="AF10" s="246"/>
      <c r="AG10" s="246"/>
      <c r="AH10" s="246"/>
      <c r="AI10" s="187"/>
    </row>
    <row r="11" spans="2:35" s="185" customFormat="1" ht="39.950000000000003" customHeight="1">
      <c r="B11" s="187"/>
      <c r="D11" s="246"/>
      <c r="E11" s="36" t="str">
        <f>IF('3.Criteria'!D9="Yes",'8. Sensitivity'!H$75,'8. Sensitivity'!H$76)</f>
        <v>☑</v>
      </c>
      <c r="F11" s="288" t="str">
        <f>'3.Criteria'!B9</f>
        <v>2. Local resilience</v>
      </c>
      <c r="G11" s="289">
        <f>'6.Scores-Summary'!H10</f>
        <v>2</v>
      </c>
      <c r="H11" s="290">
        <v>4</v>
      </c>
      <c r="I11" s="286"/>
      <c r="J11" s="286"/>
      <c r="K11" s="286"/>
      <c r="L11" s="246"/>
      <c r="M11" s="246"/>
      <c r="N11" s="246"/>
      <c r="O11" s="246"/>
      <c r="P11" s="255"/>
      <c r="Q11" s="189" t="str">
        <f>X151</f>
        <v>Pump'id up</v>
      </c>
      <c r="R11" s="291">
        <f>'6.Scores-Summary'!W108</f>
        <v>160</v>
      </c>
      <c r="S11" s="292">
        <f>Y151</f>
        <v>110</v>
      </c>
      <c r="T11" s="346">
        <f>'6.Scores-Summary'!Y108</f>
        <v>0.66666666666666663</v>
      </c>
      <c r="U11" s="293">
        <f>S11/$AJ$67</f>
        <v>0.55000000000000004</v>
      </c>
      <c r="V11" s="189"/>
      <c r="W11" s="294"/>
      <c r="X11" s="294"/>
      <c r="Y11" s="189"/>
      <c r="Z11" s="189"/>
      <c r="AA11" s="246"/>
      <c r="AB11" s="246"/>
      <c r="AC11" s="246"/>
      <c r="AD11" s="246"/>
      <c r="AE11" s="246"/>
      <c r="AF11" s="246"/>
      <c r="AG11" s="246"/>
      <c r="AH11" s="246"/>
      <c r="AI11" s="187"/>
    </row>
    <row r="12" spans="2:35" s="185" customFormat="1" ht="39.950000000000003" customHeight="1">
      <c r="B12" s="187"/>
      <c r="D12" s="246"/>
      <c r="E12" s="36" t="str">
        <f>IF('3.Criteria'!D10="Yes",'8. Sensitivity'!H$75,'8. Sensitivity'!H$76)</f>
        <v>☑</v>
      </c>
      <c r="F12" s="288" t="str">
        <f>'3.Criteria'!B10</f>
        <v>3. Climate change</v>
      </c>
      <c r="G12" s="289">
        <f>'6.Scores-Summary'!K10</f>
        <v>10</v>
      </c>
      <c r="H12" s="290">
        <v>4</v>
      </c>
      <c r="I12" s="286"/>
      <c r="J12" s="286"/>
      <c r="K12" s="286"/>
      <c r="L12" s="246"/>
      <c r="M12" s="246"/>
      <c r="N12" s="246"/>
      <c r="O12" s="246"/>
      <c r="P12" s="255"/>
      <c r="Q12" s="189" t="str">
        <f t="shared" ref="Q12:Q15" si="0">X152</f>
        <v>Solar +</v>
      </c>
      <c r="R12" s="291">
        <f>'6.Scores-Summary'!W109</f>
        <v>150</v>
      </c>
      <c r="S12" s="295">
        <f t="shared" ref="S12:S16" si="1">Y152</f>
        <v>98</v>
      </c>
      <c r="T12" s="346">
        <f>'6.Scores-Summary'!Y109</f>
        <v>0.625</v>
      </c>
      <c r="U12" s="293">
        <f>S12/$AJ$67</f>
        <v>0.49</v>
      </c>
      <c r="V12" s="246"/>
      <c r="W12" s="287"/>
      <c r="X12" s="287"/>
      <c r="Y12" s="246"/>
      <c r="Z12" s="189"/>
      <c r="AA12" s="246"/>
      <c r="AB12" s="246"/>
      <c r="AC12" s="246"/>
      <c r="AD12" s="246"/>
      <c r="AE12" s="246"/>
      <c r="AF12" s="246"/>
      <c r="AG12" s="246"/>
      <c r="AH12" s="246"/>
      <c r="AI12" s="187"/>
    </row>
    <row r="13" spans="2:35" s="185" customFormat="1" ht="39.950000000000003" customHeight="1">
      <c r="B13" s="187"/>
      <c r="D13" s="246"/>
      <c r="E13" s="36" t="str">
        <f>IF('3.Criteria'!D11="Yes",'8. Sensitivity'!H$75,'8. Sensitivity'!H$76)</f>
        <v>☑</v>
      </c>
      <c r="F13" s="288" t="str">
        <f>'3.Criteria'!B11</f>
        <v xml:space="preserve">4. Construction </v>
      </c>
      <c r="G13" s="289">
        <f>'6.Scores-Summary'!N10</f>
        <v>2</v>
      </c>
      <c r="H13" s="290">
        <v>2</v>
      </c>
      <c r="I13" s="286"/>
      <c r="J13" s="286"/>
      <c r="K13" s="286"/>
      <c r="L13" s="246"/>
      <c r="M13" s="246"/>
      <c r="N13" s="246"/>
      <c r="O13" s="246"/>
      <c r="P13" s="255"/>
      <c r="Q13" s="189" t="str">
        <f t="shared" si="0"/>
        <v>Windy City</v>
      </c>
      <c r="R13" s="291">
        <f>'6.Scores-Summary'!W110</f>
        <v>144</v>
      </c>
      <c r="S13" s="295">
        <f t="shared" si="1"/>
        <v>94</v>
      </c>
      <c r="T13" s="346">
        <f>'6.Scores-Summary'!Y110</f>
        <v>0.6</v>
      </c>
      <c r="U13" s="293">
        <f t="shared" ref="U13:U16" si="2">S13/$AJ$67</f>
        <v>0.47</v>
      </c>
      <c r="V13" s="246"/>
      <c r="W13" s="287"/>
      <c r="X13" s="287"/>
      <c r="Y13" s="246"/>
      <c r="Z13" s="189"/>
      <c r="AA13" s="246"/>
      <c r="AB13" s="246"/>
      <c r="AC13" s="246"/>
      <c r="AD13" s="246"/>
      <c r="AE13" s="246"/>
      <c r="AF13" s="246"/>
      <c r="AG13" s="246"/>
      <c r="AH13" s="246"/>
      <c r="AI13" s="187"/>
    </row>
    <row r="14" spans="2:35" s="185" customFormat="1" ht="39.950000000000003" customHeight="1">
      <c r="B14" s="187"/>
      <c r="D14" s="246"/>
      <c r="E14" s="37" t="str">
        <f>IF('3.Criteria'!D12="Yes",'8. Sensitivity'!H$75,'8. Sensitivity'!H$76)</f>
        <v>☑</v>
      </c>
      <c r="F14" s="288" t="str">
        <f>'3.Criteria'!B12</f>
        <v>5. Operations and environmental impacts</v>
      </c>
      <c r="G14" s="289">
        <f>'6.Scores-Summary'!Q10</f>
        <v>2</v>
      </c>
      <c r="H14" s="290">
        <v>2</v>
      </c>
      <c r="I14" s="286"/>
      <c r="J14" s="286"/>
      <c r="K14" s="286"/>
      <c r="L14" s="246"/>
      <c r="M14" s="246"/>
      <c r="N14" s="246"/>
      <c r="O14" s="246"/>
      <c r="P14" s="255"/>
      <c r="Q14" s="189" t="str">
        <f t="shared" si="0"/>
        <v>PV Plus</v>
      </c>
      <c r="R14" s="291">
        <f>'6.Scores-Summary'!W111</f>
        <v>104</v>
      </c>
      <c r="S14" s="295">
        <f t="shared" si="1"/>
        <v>88</v>
      </c>
      <c r="T14" s="346">
        <f>'6.Scores-Summary'!Y111</f>
        <v>0.43333333333333335</v>
      </c>
      <c r="U14" s="293">
        <f t="shared" si="2"/>
        <v>0.44</v>
      </c>
      <c r="V14" s="246"/>
      <c r="W14" s="287"/>
      <c r="X14" s="287"/>
      <c r="Y14" s="246"/>
      <c r="Z14" s="189"/>
      <c r="AA14" s="246"/>
      <c r="AB14" s="246"/>
      <c r="AC14" s="246"/>
      <c r="AD14" s="246"/>
      <c r="AE14" s="246"/>
      <c r="AF14" s="246"/>
      <c r="AG14" s="246"/>
      <c r="AH14" s="246"/>
      <c r="AI14" s="187"/>
    </row>
    <row r="15" spans="2:35" s="185" customFormat="1" ht="39.950000000000003" customHeight="1">
      <c r="B15" s="187"/>
      <c r="D15" s="246"/>
      <c r="E15" s="36" t="str">
        <f>IF('3.Criteria'!D13="Yes",'8. Sensitivity'!H$75,'8. Sensitivity'!H$76)</f>
        <v>☑</v>
      </c>
      <c r="F15" s="288" t="str">
        <f>'3.Criteria'!B13</f>
        <v>6. Municipal services</v>
      </c>
      <c r="G15" s="289">
        <f>'6.Scores-Summary'!T10</f>
        <v>2</v>
      </c>
      <c r="H15" s="290">
        <v>2</v>
      </c>
      <c r="I15" s="286"/>
      <c r="J15" s="286"/>
      <c r="K15" s="286"/>
      <c r="L15" s="246"/>
      <c r="M15" s="246"/>
      <c r="N15" s="246"/>
      <c r="O15" s="246"/>
      <c r="P15" s="255"/>
      <c r="Q15" s="189" t="str">
        <f t="shared" si="0"/>
        <v>Max score</v>
      </c>
      <c r="R15" s="291">
        <f>'6.Scores-Summary'!W112</f>
        <v>0</v>
      </c>
      <c r="S15" s="295">
        <f t="shared" si="1"/>
        <v>20</v>
      </c>
      <c r="T15" s="346">
        <f>'6.Scores-Summary'!Y112</f>
        <v>0</v>
      </c>
      <c r="U15" s="293">
        <f t="shared" si="2"/>
        <v>0.1</v>
      </c>
      <c r="V15" s="246"/>
      <c r="W15" s="287"/>
      <c r="X15" s="287"/>
      <c r="Y15" s="246"/>
      <c r="Z15" s="189"/>
      <c r="AA15" s="246"/>
      <c r="AB15" s="246"/>
      <c r="AC15" s="246"/>
      <c r="AD15" s="246"/>
      <c r="AE15" s="246"/>
      <c r="AF15" s="246"/>
      <c r="AG15" s="246"/>
      <c r="AH15" s="246"/>
      <c r="AI15" s="187"/>
    </row>
    <row r="16" spans="2:35" s="185" customFormat="1" ht="39.950000000000003" customHeight="1">
      <c r="B16" s="187"/>
      <c r="D16" s="246"/>
      <c r="E16" s="36" t="str">
        <f>IF('3.Criteria'!D14="Yes",'8. Sensitivity'!H$75,'8. Sensitivity'!H$76)</f>
        <v>⮽</v>
      </c>
      <c r="F16" s="288" t="str">
        <f>'3.Criteria'!B14</f>
        <v>7. Economic development</v>
      </c>
      <c r="G16" s="289">
        <f>'6.Scores-Summary'!W10</f>
        <v>0</v>
      </c>
      <c r="H16" s="290">
        <v>0</v>
      </c>
      <c r="I16" s="286"/>
      <c r="J16" s="286"/>
      <c r="K16" s="286"/>
      <c r="L16" s="246"/>
      <c r="M16" s="246"/>
      <c r="N16" s="246"/>
      <c r="O16" s="246"/>
      <c r="P16" s="255"/>
      <c r="Q16" s="189">
        <f>X156</f>
        <v>0</v>
      </c>
      <c r="R16" s="291">
        <f>'6.Scores-Summary'!W113</f>
        <v>0</v>
      </c>
      <c r="S16" s="295">
        <f t="shared" si="1"/>
        <v>0</v>
      </c>
      <c r="T16" s="346">
        <f>'6.Scores-Summary'!Y113</f>
        <v>0</v>
      </c>
      <c r="U16" s="293">
        <f t="shared" si="2"/>
        <v>0</v>
      </c>
      <c r="V16" s="246"/>
      <c r="W16" s="287"/>
      <c r="X16" s="287"/>
      <c r="Y16" s="246"/>
      <c r="Z16" s="189"/>
      <c r="AA16" s="246"/>
      <c r="AB16" s="246"/>
      <c r="AC16" s="246"/>
      <c r="AD16" s="246"/>
      <c r="AE16" s="246"/>
      <c r="AF16" s="246"/>
      <c r="AG16" s="246"/>
      <c r="AH16" s="246"/>
      <c r="AI16" s="187"/>
    </row>
    <row r="17" spans="2:35" s="185" customFormat="1" ht="39.950000000000003" customHeight="1">
      <c r="B17" s="187"/>
      <c r="D17" s="246"/>
      <c r="E17" s="36" t="str">
        <f>IF('3.Criteria'!D15="Yes",'8. Sensitivity'!H$75,'8. Sensitivity'!H$76)</f>
        <v>☑</v>
      </c>
      <c r="F17" s="288" t="str">
        <f>'3.Criteria'!B15</f>
        <v>8. Community concerns</v>
      </c>
      <c r="G17" s="289">
        <f>'6.Scores-Summary'!Z10</f>
        <v>2</v>
      </c>
      <c r="H17" s="290">
        <v>2</v>
      </c>
      <c r="I17" s="286"/>
      <c r="J17" s="286"/>
      <c r="K17" s="286"/>
      <c r="L17" s="246"/>
      <c r="M17" s="246"/>
      <c r="N17" s="246"/>
      <c r="O17" s="246"/>
      <c r="P17" s="255"/>
      <c r="Q17" s="343" t="s">
        <v>224</v>
      </c>
      <c r="R17" s="344">
        <f>'6.Scores-Summary'!AG28</f>
        <v>240</v>
      </c>
      <c r="S17" s="345">
        <f>AJ67</f>
        <v>200</v>
      </c>
      <c r="T17" s="343"/>
      <c r="U17" s="343"/>
      <c r="V17" s="246"/>
      <c r="W17" s="287"/>
      <c r="X17" s="287"/>
      <c r="Y17" s="246"/>
      <c r="Z17" s="189"/>
      <c r="AA17" s="246"/>
      <c r="AB17" s="246"/>
      <c r="AC17" s="246"/>
      <c r="AD17" s="246"/>
      <c r="AE17" s="246"/>
      <c r="AF17" s="246"/>
      <c r="AG17" s="246"/>
      <c r="AH17" s="246"/>
      <c r="AI17" s="187"/>
    </row>
    <row r="18" spans="2:35" s="185" customFormat="1" ht="39.950000000000003" customHeight="1">
      <c r="B18" s="187"/>
      <c r="D18" s="246"/>
      <c r="E18" s="36" t="str">
        <f>IF('3.Criteria'!D16="Yes",'8. Sensitivity'!H$75,'8. Sensitivity'!H$76)</f>
        <v>☑</v>
      </c>
      <c r="F18" s="288" t="str">
        <f>'3.Criteria'!B16</f>
        <v>Other1</v>
      </c>
      <c r="G18" s="289">
        <f>'6.Scores-Summary'!AC10</f>
        <v>2</v>
      </c>
      <c r="H18" s="290">
        <v>2</v>
      </c>
      <c r="I18" s="286"/>
      <c r="J18" s="286"/>
      <c r="K18" s="286"/>
      <c r="L18" s="246"/>
      <c r="M18" s="246"/>
      <c r="N18" s="246"/>
      <c r="O18" s="246"/>
      <c r="P18" s="246"/>
      <c r="Q18" s="407" t="s">
        <v>225</v>
      </c>
      <c r="R18" s="407"/>
      <c r="S18" s="407"/>
      <c r="T18" s="407"/>
      <c r="U18" s="407"/>
      <c r="V18" s="246"/>
      <c r="W18" s="287"/>
      <c r="X18" s="287"/>
      <c r="Y18" s="246"/>
      <c r="Z18" s="189"/>
      <c r="AA18" s="246"/>
      <c r="AB18" s="246"/>
      <c r="AC18" s="246"/>
      <c r="AD18" s="246"/>
      <c r="AE18" s="246"/>
      <c r="AF18" s="246"/>
      <c r="AG18" s="246"/>
      <c r="AH18" s="246"/>
      <c r="AI18" s="187"/>
    </row>
    <row r="19" spans="2:35" s="185" customFormat="1" ht="39.950000000000003" customHeight="1">
      <c r="B19" s="187"/>
      <c r="D19" s="246"/>
      <c r="E19" s="36" t="str">
        <f>IF('3.Criteria'!D17="Yes",'8. Sensitivity'!H$75,'8. Sensitivity'!H$76)</f>
        <v>☑</v>
      </c>
      <c r="F19" s="288" t="str">
        <f>'3.Criteria'!B17</f>
        <v>Other2</v>
      </c>
      <c r="G19" s="289">
        <f>'6.Scores-Summary'!AF10</f>
        <v>2</v>
      </c>
      <c r="H19" s="290">
        <v>2</v>
      </c>
      <c r="I19" s="286"/>
      <c r="J19" s="286"/>
      <c r="K19" s="286"/>
      <c r="L19" s="246"/>
      <c r="M19" s="246"/>
      <c r="N19" s="246"/>
      <c r="O19" s="246"/>
      <c r="P19" s="246"/>
      <c r="Q19" s="246"/>
      <c r="R19" s="246"/>
      <c r="S19" s="246"/>
      <c r="T19" s="246"/>
      <c r="U19" s="246"/>
      <c r="V19" s="246"/>
      <c r="W19" s="287"/>
      <c r="X19" s="287"/>
      <c r="Y19" s="246"/>
      <c r="Z19" s="246"/>
      <c r="AA19" s="246"/>
      <c r="AB19" s="246"/>
      <c r="AC19" s="246"/>
      <c r="AD19" s="246"/>
      <c r="AE19" s="246"/>
      <c r="AF19" s="246"/>
      <c r="AG19" s="246"/>
      <c r="AH19" s="246"/>
      <c r="AI19" s="187"/>
    </row>
    <row r="20" spans="2:35" s="185" customFormat="1" ht="15" customHeight="1">
      <c r="B20" s="187"/>
      <c r="D20" s="246"/>
      <c r="E20" s="246"/>
      <c r="G20" s="187"/>
      <c r="H20" s="187"/>
      <c r="L20" s="265"/>
      <c r="M20" s="246"/>
      <c r="N20" s="246"/>
      <c r="O20" s="246"/>
      <c r="P20" s="246"/>
      <c r="Q20" s="246"/>
      <c r="R20" s="246"/>
      <c r="S20" s="246"/>
      <c r="T20" s="246"/>
      <c r="U20" s="246"/>
      <c r="V20" s="246"/>
      <c r="W20" s="287"/>
      <c r="X20" s="287"/>
      <c r="Y20" s="246"/>
      <c r="Z20" s="246"/>
      <c r="AA20" s="246"/>
      <c r="AB20" s="246"/>
      <c r="AC20" s="246"/>
      <c r="AD20" s="246"/>
      <c r="AE20" s="246"/>
      <c r="AF20" s="246"/>
      <c r="AG20" s="246"/>
      <c r="AH20" s="246"/>
      <c r="AI20" s="187"/>
    </row>
    <row r="21" spans="2:35" s="185" customFormat="1" ht="15" customHeight="1">
      <c r="B21" s="187"/>
      <c r="C21" s="187"/>
      <c r="D21" s="187"/>
      <c r="E21" s="187"/>
      <c r="F21" s="187"/>
      <c r="G21" s="187"/>
      <c r="H21" s="187"/>
      <c r="I21" s="187"/>
      <c r="J21" s="187"/>
      <c r="K21" s="187"/>
      <c r="L21" s="187"/>
      <c r="M21" s="187"/>
      <c r="N21" s="187"/>
      <c r="O21" s="187"/>
      <c r="P21" s="187"/>
      <c r="Q21" s="187"/>
      <c r="R21" s="187"/>
      <c r="S21" s="187"/>
      <c r="T21" s="187"/>
      <c r="U21" s="187"/>
      <c r="V21" s="187"/>
      <c r="W21" s="281"/>
      <c r="X21" s="281"/>
      <c r="Y21" s="187"/>
      <c r="Z21" s="187"/>
      <c r="AA21" s="187"/>
      <c r="AB21" s="187"/>
      <c r="AC21" s="187"/>
      <c r="AD21" s="187"/>
      <c r="AE21" s="187"/>
      <c r="AF21" s="187"/>
      <c r="AG21" s="187"/>
      <c r="AH21" s="187"/>
      <c r="AI21" s="187"/>
    </row>
    <row r="22" spans="2:35" s="185" customFormat="1" ht="15" customHeight="1">
      <c r="B22" s="187"/>
      <c r="C22" s="187"/>
      <c r="D22" s="187"/>
      <c r="E22" s="187"/>
      <c r="F22" s="187"/>
      <c r="G22" s="187"/>
      <c r="H22" s="187"/>
      <c r="I22" s="187"/>
      <c r="J22" s="187"/>
      <c r="K22" s="187"/>
      <c r="L22" s="187"/>
      <c r="M22" s="187"/>
      <c r="N22" s="187"/>
      <c r="O22" s="187"/>
      <c r="P22" s="187"/>
      <c r="Q22" s="187"/>
      <c r="R22" s="187"/>
      <c r="S22" s="187"/>
      <c r="T22" s="187"/>
      <c r="U22" s="187"/>
      <c r="V22" s="187"/>
      <c r="W22" s="281"/>
      <c r="X22" s="281"/>
      <c r="Y22" s="187"/>
      <c r="Z22" s="187"/>
      <c r="AA22" s="187"/>
      <c r="AB22" s="187"/>
      <c r="AC22" s="187"/>
      <c r="AD22" s="187"/>
      <c r="AE22" s="187"/>
      <c r="AF22" s="187"/>
      <c r="AG22" s="187"/>
      <c r="AH22" s="187"/>
      <c r="AI22" s="187"/>
    </row>
    <row r="23" spans="2:35" s="185" customFormat="1" ht="15" customHeight="1">
      <c r="B23" s="187"/>
      <c r="C23" s="187"/>
      <c r="D23" s="187"/>
      <c r="E23" s="187"/>
      <c r="F23" s="187"/>
      <c r="G23" s="187"/>
      <c r="H23" s="187"/>
      <c r="I23" s="187"/>
      <c r="J23" s="187"/>
      <c r="K23" s="187"/>
      <c r="L23" s="187"/>
      <c r="M23" s="187"/>
      <c r="N23" s="187"/>
      <c r="O23" s="187"/>
      <c r="P23" s="187"/>
      <c r="Q23" s="187"/>
      <c r="R23" s="187"/>
      <c r="S23" s="187"/>
      <c r="T23" s="187"/>
      <c r="U23" s="187"/>
      <c r="V23" s="187"/>
      <c r="W23" s="281"/>
      <c r="X23" s="281"/>
      <c r="Y23" s="187"/>
      <c r="Z23" s="187"/>
      <c r="AA23" s="187"/>
      <c r="AB23" s="187"/>
      <c r="AC23" s="187"/>
      <c r="AD23" s="187"/>
      <c r="AE23" s="187"/>
      <c r="AF23" s="187"/>
      <c r="AG23" s="187"/>
      <c r="AH23" s="187"/>
      <c r="AI23" s="187"/>
    </row>
    <row r="24" spans="2:35" s="185" customFormat="1" ht="15" customHeight="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row>
    <row r="25" spans="2:35" s="185" customFormat="1" ht="15" customHeight="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row>
    <row r="26" spans="2:35" s="185" customFormat="1" ht="15" customHeight="1">
      <c r="B26" s="187"/>
      <c r="C26" s="187"/>
      <c r="D26" s="187"/>
      <c r="E26" s="187"/>
      <c r="F26" s="187" t="s">
        <v>4</v>
      </c>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row>
    <row r="27" spans="2:35" s="185" customFormat="1" ht="15" customHeight="1">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row>
    <row r="28" spans="2:35" s="185" customFormat="1" ht="15" customHeight="1">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row>
    <row r="29" spans="2:35" s="185" customFormat="1" ht="15" customHeight="1">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row>
    <row r="30" spans="2:35" s="185" customFormat="1" ht="15" customHeight="1">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row>
    <row r="31" spans="2:35" s="185" customFormat="1" ht="15" customHeight="1">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row>
    <row r="32" spans="2:35" s="185" customFormat="1" ht="15" customHeight="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row>
    <row r="33" spans="1:35" s="185" customFormat="1" ht="15" customHeight="1">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row>
    <row r="34" spans="1:35" s="185" customFormat="1" ht="15" customHeight="1">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row>
    <row r="35" spans="1:35" s="185" customFormat="1" ht="15" customHeight="1">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row>
    <row r="36" spans="1:35" s="185" customFormat="1" ht="15" customHeight="1">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row>
    <row r="37" spans="1:35" s="185" customFormat="1" ht="15" customHeight="1">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row>
    <row r="38" spans="1:35" s="185" customFormat="1" ht="15" customHeight="1">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row>
    <row r="39" spans="1:35" s="185" customFormat="1" ht="15" customHeight="1">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row>
    <row r="40" spans="1:35" s="185" customFormat="1" ht="15" customHeight="1">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row>
    <row r="41" spans="1:35" s="185" customFormat="1" ht="15" customHeight="1">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row>
    <row r="42" spans="1:35" s="185" customFormat="1" ht="15" customHeight="1">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row>
    <row r="43" spans="1:35" s="185" customFormat="1" ht="15" customHeight="1">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row>
    <row r="44" spans="1:35" s="185" customFormat="1" ht="15" customHeight="1">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row>
    <row r="45" spans="1:35" s="185" customFormat="1" ht="15" customHeight="1">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row>
    <row r="46" spans="1:35" s="185" customFormat="1" ht="15" customHeight="1">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row>
    <row r="47" spans="1:35" s="185" customFormat="1" ht="15" customHeight="1">
      <c r="A47" s="35"/>
      <c r="C47" s="330" t="s">
        <v>226</v>
      </c>
      <c r="D47" s="331"/>
      <c r="E47" s="331"/>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row>
    <row r="48" spans="1:35" s="185" customFormat="1" ht="15" customHeight="1">
      <c r="C48" s="332"/>
      <c r="D48" s="332"/>
      <c r="E48" s="332"/>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row>
    <row r="49" spans="1:55" ht="12.75" customHeight="1">
      <c r="A49" s="33"/>
      <c r="B49" s="34"/>
      <c r="C49" s="296"/>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row>
    <row r="50" spans="1:55" ht="54" customHeight="1">
      <c r="A50" s="33"/>
      <c r="B50" s="33"/>
      <c r="C50" s="298" t="s">
        <v>77</v>
      </c>
      <c r="D50" s="402" t="str">
        <f>'3.Criteria'!B8</f>
        <v>1. Municipal financial impact</v>
      </c>
      <c r="E50" s="404"/>
      <c r="F50" s="403"/>
      <c r="G50" s="300"/>
      <c r="H50" s="402" t="str">
        <f>'3.Criteria'!B9</f>
        <v>2. Local resilience</v>
      </c>
      <c r="I50" s="403"/>
      <c r="J50" s="300"/>
      <c r="K50" s="402" t="str">
        <f>'3.Criteria'!B10</f>
        <v>3. Climate change</v>
      </c>
      <c r="L50" s="403"/>
      <c r="M50" s="300"/>
      <c r="N50" s="402" t="str">
        <f>'3.Criteria'!B11</f>
        <v xml:space="preserve">4. Construction </v>
      </c>
      <c r="O50" s="403"/>
      <c r="P50" s="299"/>
      <c r="Q50" s="402" t="str">
        <f>'3.Criteria'!B12</f>
        <v>5. Operations and environmental impacts</v>
      </c>
      <c r="R50" s="404"/>
      <c r="S50" s="403"/>
      <c r="T50" s="300"/>
      <c r="U50" s="402" t="str">
        <f>'3.Criteria'!B13</f>
        <v>6. Municipal services</v>
      </c>
      <c r="V50" s="403"/>
      <c r="W50" s="300"/>
      <c r="X50" s="402" t="str">
        <f>'3.Criteria'!B14</f>
        <v>7. Economic development</v>
      </c>
      <c r="Y50" s="403"/>
      <c r="Z50" s="300"/>
      <c r="AA50" s="402" t="str">
        <f>'3.Criteria'!B15</f>
        <v>8. Community concerns</v>
      </c>
      <c r="AB50" s="403"/>
      <c r="AC50" s="300"/>
      <c r="AD50" s="402" t="str">
        <f>'3.Criteria'!B16</f>
        <v>Other1</v>
      </c>
      <c r="AE50" s="403"/>
      <c r="AF50" s="192"/>
      <c r="AG50" s="395" t="str">
        <f>'3.Criteria'!B17</f>
        <v>Other2</v>
      </c>
      <c r="AH50" s="396"/>
      <c r="AI50" s="189"/>
      <c r="AJ50" s="189"/>
      <c r="AK50" s="189"/>
      <c r="AL50" s="189"/>
      <c r="AM50" s="189"/>
      <c r="AN50" s="189"/>
      <c r="AO50" s="189"/>
      <c r="AP50" s="189"/>
      <c r="AQ50" s="189"/>
      <c r="AR50" s="189"/>
      <c r="AS50" s="189"/>
      <c r="AT50" s="189"/>
      <c r="AU50" s="189"/>
      <c r="AV50" s="189"/>
      <c r="AW50" s="189"/>
      <c r="AX50" s="189"/>
      <c r="AY50" s="189"/>
      <c r="AZ50" s="189"/>
      <c r="BA50" s="189"/>
      <c r="BB50" s="189"/>
      <c r="BC50" s="189"/>
    </row>
    <row r="51" spans="1:55" ht="33.75" customHeight="1">
      <c r="A51" s="33"/>
      <c r="B51" s="33"/>
      <c r="C51" s="297"/>
      <c r="D51" s="301" t="s">
        <v>202</v>
      </c>
      <c r="E51" s="301"/>
      <c r="F51" s="301" t="s">
        <v>105</v>
      </c>
      <c r="G51" s="302"/>
      <c r="H51" s="301" t="s">
        <v>202</v>
      </c>
      <c r="I51" s="301" t="s">
        <v>105</v>
      </c>
      <c r="J51" s="302"/>
      <c r="K51" s="301" t="s">
        <v>202</v>
      </c>
      <c r="L51" s="301" t="s">
        <v>105</v>
      </c>
      <c r="M51" s="302"/>
      <c r="N51" s="301" t="s">
        <v>202</v>
      </c>
      <c r="O51" s="301" t="s">
        <v>105</v>
      </c>
      <c r="P51" s="302"/>
      <c r="Q51" s="301" t="s">
        <v>202</v>
      </c>
      <c r="R51" s="301"/>
      <c r="S51" s="301" t="s">
        <v>105</v>
      </c>
      <c r="T51" s="302"/>
      <c r="U51" s="301" t="s">
        <v>202</v>
      </c>
      <c r="V51" s="301" t="s">
        <v>105</v>
      </c>
      <c r="W51" s="302"/>
      <c r="X51" s="301" t="s">
        <v>202</v>
      </c>
      <c r="Y51" s="301" t="s">
        <v>105</v>
      </c>
      <c r="Z51" s="302"/>
      <c r="AA51" s="301" t="s">
        <v>202</v>
      </c>
      <c r="AB51" s="301" t="s">
        <v>105</v>
      </c>
      <c r="AC51" s="302"/>
      <c r="AD51" s="301" t="s">
        <v>202</v>
      </c>
      <c r="AE51" s="301" t="s">
        <v>105</v>
      </c>
      <c r="AF51" s="196"/>
      <c r="AG51" s="194" t="s">
        <v>202</v>
      </c>
      <c r="AH51" s="195" t="s">
        <v>105</v>
      </c>
      <c r="AI51" s="189"/>
      <c r="AJ51" s="197"/>
      <c r="AK51" s="197"/>
      <c r="AL51" s="197"/>
      <c r="AM51" s="197"/>
      <c r="AN51" s="197"/>
      <c r="AO51" s="197"/>
      <c r="AP51" s="197"/>
      <c r="AQ51" s="197"/>
      <c r="AR51" s="197"/>
      <c r="AS51" s="197"/>
      <c r="AT51" s="197"/>
      <c r="AU51" s="197"/>
      <c r="AV51" s="197"/>
      <c r="AW51" s="197"/>
      <c r="AX51" s="197"/>
      <c r="AY51" s="197"/>
      <c r="AZ51" s="197"/>
      <c r="BA51" s="197"/>
      <c r="BB51" s="197"/>
      <c r="BC51" s="197"/>
    </row>
    <row r="52" spans="1:55" ht="12" customHeight="1">
      <c r="A52" s="33"/>
      <c r="B52" s="3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198"/>
      <c r="AG52" s="198"/>
      <c r="AH52" s="198"/>
      <c r="AI52" s="197"/>
      <c r="AJ52" s="197"/>
      <c r="AK52" s="197"/>
      <c r="AL52" s="197"/>
      <c r="AM52" s="197"/>
      <c r="AN52" s="197"/>
      <c r="AO52" s="197"/>
      <c r="AP52" s="197"/>
      <c r="AQ52" s="197"/>
      <c r="AR52" s="197"/>
      <c r="AS52" s="197"/>
      <c r="AT52" s="197"/>
      <c r="AU52" s="197"/>
      <c r="AV52" s="197"/>
      <c r="AW52" s="197"/>
      <c r="AX52" s="197"/>
      <c r="AY52" s="197"/>
      <c r="AZ52" s="197"/>
      <c r="BA52" s="197"/>
      <c r="BB52" s="197"/>
      <c r="BC52" s="197"/>
    </row>
    <row r="53" spans="1:55" ht="21" customHeight="1">
      <c r="A53" s="33"/>
      <c r="B53" s="33"/>
      <c r="C53" s="304" t="s">
        <v>227</v>
      </c>
      <c r="D53" s="303"/>
      <c r="E53" s="303"/>
      <c r="F53" s="305">
        <f>H10</f>
        <v>2</v>
      </c>
      <c r="G53" s="306"/>
      <c r="H53" s="303"/>
      <c r="I53" s="305">
        <f>H11</f>
        <v>4</v>
      </c>
      <c r="J53" s="306"/>
      <c r="K53" s="303"/>
      <c r="L53" s="305">
        <f>H12</f>
        <v>4</v>
      </c>
      <c r="M53" s="306"/>
      <c r="N53" s="303"/>
      <c r="O53" s="305">
        <f>H13</f>
        <v>2</v>
      </c>
      <c r="P53" s="303" t="e">
        <f>[1]Criteria!M3</f>
        <v>#REF!</v>
      </c>
      <c r="Q53" s="303"/>
      <c r="R53" s="303"/>
      <c r="S53" s="305">
        <f>H14</f>
        <v>2</v>
      </c>
      <c r="T53" s="306"/>
      <c r="U53" s="303"/>
      <c r="V53" s="305">
        <f>H15</f>
        <v>2</v>
      </c>
      <c r="W53" s="306"/>
      <c r="X53" s="303"/>
      <c r="Y53" s="305">
        <f>H16</f>
        <v>0</v>
      </c>
      <c r="Z53" s="306"/>
      <c r="AA53" s="303"/>
      <c r="AB53" s="305">
        <f>H17</f>
        <v>2</v>
      </c>
      <c r="AC53" s="306"/>
      <c r="AD53" s="303"/>
      <c r="AE53" s="305">
        <f>H18</f>
        <v>2</v>
      </c>
      <c r="AF53" s="307"/>
      <c r="AG53" s="308"/>
      <c r="AH53" s="309">
        <f>H19</f>
        <v>2</v>
      </c>
      <c r="AI53" s="197"/>
      <c r="AJ53" s="189"/>
      <c r="AK53" s="189"/>
      <c r="AL53" s="189"/>
      <c r="AM53" s="197"/>
      <c r="AN53" s="197"/>
      <c r="AO53" s="197"/>
      <c r="AP53" s="197"/>
      <c r="AQ53" s="197"/>
      <c r="AR53" s="197"/>
      <c r="AS53" s="197"/>
      <c r="AT53" s="197"/>
      <c r="AU53" s="197"/>
      <c r="AV53" s="197"/>
      <c r="AW53" s="197"/>
      <c r="AX53" s="197"/>
      <c r="AY53" s="197"/>
      <c r="AZ53" s="197"/>
      <c r="BA53" s="197"/>
      <c r="BB53" s="197"/>
      <c r="BC53" s="197"/>
    </row>
    <row r="54" spans="1:55" ht="12" customHeight="1">
      <c r="A54" s="33"/>
      <c r="B54" s="33"/>
      <c r="C54" s="310" t="s">
        <v>228</v>
      </c>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204"/>
      <c r="AG54" s="204"/>
      <c r="AH54" s="204"/>
      <c r="AI54" s="197"/>
      <c r="AJ54" s="189"/>
      <c r="AK54" s="189"/>
      <c r="AL54" s="189"/>
      <c r="AM54" s="197"/>
      <c r="AN54" s="197"/>
      <c r="AO54" s="197"/>
      <c r="AP54" s="197"/>
      <c r="AQ54" s="197"/>
      <c r="AR54" s="197"/>
      <c r="AS54" s="197"/>
      <c r="AT54" s="197"/>
      <c r="AU54" s="197"/>
      <c r="AV54" s="197"/>
      <c r="AW54" s="197"/>
      <c r="AX54" s="197"/>
      <c r="AY54" s="197"/>
      <c r="AZ54" s="197"/>
      <c r="BA54" s="197"/>
      <c r="BB54" s="197"/>
      <c r="BC54" s="197"/>
    </row>
    <row r="55" spans="1:55" ht="24" customHeight="1">
      <c r="A55" s="33"/>
      <c r="B55" s="311">
        <f>'2.Project Details'!D14</f>
        <v>1</v>
      </c>
      <c r="C55" s="312" t="str">
        <f>'2.Project Details'!D15</f>
        <v>Pump'id up</v>
      </c>
      <c r="D55" s="313">
        <f>'5.Scores-Automatic'!F20</f>
        <v>1</v>
      </c>
      <c r="E55" s="314"/>
      <c r="F55" s="315">
        <f>D55*$F$53</f>
        <v>2</v>
      </c>
      <c r="G55" s="306"/>
      <c r="H55" s="313">
        <f>'5.Scores-Automatic'!F43</f>
        <v>5</v>
      </c>
      <c r="I55" s="315">
        <f>H55*$I$53</f>
        <v>20</v>
      </c>
      <c r="J55" s="306"/>
      <c r="K55" s="313">
        <f>'5.Scores-Automatic'!F65</f>
        <v>10</v>
      </c>
      <c r="L55" s="315">
        <f>K55*$L$53</f>
        <v>40</v>
      </c>
      <c r="M55" s="306"/>
      <c r="N55" s="313">
        <f>'4. Scores-Manual'!F10</f>
        <v>5</v>
      </c>
      <c r="O55" s="315">
        <f>N55*$O$53</f>
        <v>10</v>
      </c>
      <c r="P55" s="306"/>
      <c r="Q55" s="313">
        <f>'4. Scores-Manual'!F28</f>
        <v>7</v>
      </c>
      <c r="R55" s="314"/>
      <c r="S55" s="315">
        <f>Q55*$S$53</f>
        <v>14</v>
      </c>
      <c r="T55" s="306"/>
      <c r="U55" s="313">
        <f>'4. Scores-Manual'!F47</f>
        <v>5</v>
      </c>
      <c r="V55" s="315">
        <f>U55*$V$53</f>
        <v>10</v>
      </c>
      <c r="W55" s="306"/>
      <c r="X55" s="313">
        <f>'4. Scores-Manual'!F66</f>
        <v>0</v>
      </c>
      <c r="Y55" s="315">
        <f>X55*$Y$53</f>
        <v>0</v>
      </c>
      <c r="Z55" s="306"/>
      <c r="AA55" s="313">
        <f>'4. Scores-Manual'!F85</f>
        <v>7</v>
      </c>
      <c r="AB55" s="315">
        <f>AA55*$AB$53</f>
        <v>14</v>
      </c>
      <c r="AC55" s="306"/>
      <c r="AD55" s="313">
        <f>'4. Scores-Manual'!F105</f>
        <v>0</v>
      </c>
      <c r="AE55" s="315">
        <f>AD55*$AE$53</f>
        <v>0</v>
      </c>
      <c r="AF55" s="210"/>
      <c r="AG55" s="207">
        <f>'4. Scores-Manual'!F125</f>
        <v>0</v>
      </c>
      <c r="AH55" s="217">
        <f>AG55*$AH$53</f>
        <v>0</v>
      </c>
      <c r="AI55" s="212"/>
      <c r="AJ55" s="189"/>
      <c r="AK55" s="189"/>
      <c r="AL55" s="189"/>
      <c r="AM55" s="189"/>
      <c r="AN55" s="189"/>
      <c r="AO55" s="189"/>
      <c r="AP55" s="189"/>
      <c r="AQ55" s="189"/>
      <c r="AR55" s="189"/>
      <c r="AS55" s="189"/>
      <c r="AT55" s="189"/>
      <c r="AU55" s="189"/>
      <c r="AV55" s="189"/>
      <c r="AW55" s="189"/>
      <c r="AX55" s="189"/>
      <c r="AY55" s="189"/>
      <c r="AZ55" s="189"/>
      <c r="BA55" s="189"/>
      <c r="BB55" s="189"/>
      <c r="BC55" s="189"/>
    </row>
    <row r="56" spans="1:55" ht="4.5" customHeight="1">
      <c r="A56" s="33"/>
      <c r="B56" s="316"/>
      <c r="C56" s="312"/>
      <c r="D56" s="317"/>
      <c r="E56" s="318"/>
      <c r="F56" s="315"/>
      <c r="G56" s="306"/>
      <c r="H56" s="317"/>
      <c r="I56" s="315"/>
      <c r="J56" s="306"/>
      <c r="K56" s="317"/>
      <c r="L56" s="315"/>
      <c r="M56" s="306"/>
      <c r="N56" s="317"/>
      <c r="O56" s="315"/>
      <c r="P56" s="306"/>
      <c r="Q56" s="317"/>
      <c r="R56" s="318"/>
      <c r="S56" s="315"/>
      <c r="T56" s="306"/>
      <c r="U56" s="317"/>
      <c r="V56" s="315"/>
      <c r="W56" s="306"/>
      <c r="X56" s="317"/>
      <c r="Y56" s="315"/>
      <c r="Z56" s="306"/>
      <c r="AA56" s="317"/>
      <c r="AB56" s="315"/>
      <c r="AC56" s="306"/>
      <c r="AD56" s="317"/>
      <c r="AE56" s="315"/>
      <c r="AF56" s="210"/>
      <c r="AG56" s="214"/>
      <c r="AH56" s="217"/>
      <c r="AI56" s="212"/>
      <c r="AJ56" s="189"/>
      <c r="AK56" s="189"/>
      <c r="AL56" s="189"/>
      <c r="AM56" s="189"/>
      <c r="AN56" s="189"/>
      <c r="AO56" s="189"/>
      <c r="AP56" s="189"/>
      <c r="AQ56" s="189"/>
      <c r="AR56" s="189"/>
      <c r="AS56" s="189"/>
      <c r="AT56" s="189"/>
      <c r="AU56" s="189"/>
      <c r="AV56" s="189"/>
      <c r="AW56" s="189"/>
      <c r="AX56" s="189"/>
      <c r="AY56" s="189"/>
      <c r="AZ56" s="189"/>
      <c r="BA56" s="189"/>
      <c r="BB56" s="189"/>
      <c r="BC56" s="189"/>
    </row>
    <row r="57" spans="1:55" ht="24" customHeight="1">
      <c r="A57" s="33"/>
      <c r="B57" s="316">
        <f>'2.Project Details'!E14</f>
        <v>2</v>
      </c>
      <c r="C57" s="312" t="str">
        <f>'2.Project Details'!E15</f>
        <v>Solar +</v>
      </c>
      <c r="D57" s="313">
        <f>'5.Scores-Automatic'!G20</f>
        <v>2</v>
      </c>
      <c r="E57" s="314"/>
      <c r="F57" s="315">
        <f>D57*$F$53</f>
        <v>4</v>
      </c>
      <c r="G57" s="306"/>
      <c r="H57" s="313">
        <f>'5.Scores-Automatic'!G43</f>
        <v>2</v>
      </c>
      <c r="I57" s="315">
        <f>H57*$I$53</f>
        <v>8</v>
      </c>
      <c r="J57" s="306"/>
      <c r="K57" s="313">
        <f>'5.Scores-Automatic'!G65</f>
        <v>8</v>
      </c>
      <c r="L57" s="315">
        <f>K57*$L$53</f>
        <v>32</v>
      </c>
      <c r="M57" s="306"/>
      <c r="N57" s="313">
        <f>'4. Scores-Manual'!G10</f>
        <v>6</v>
      </c>
      <c r="O57" s="315">
        <f>N57*$O$53</f>
        <v>12</v>
      </c>
      <c r="P57" s="306"/>
      <c r="Q57" s="313">
        <f>'4. Scores-Manual'!G28</f>
        <v>8</v>
      </c>
      <c r="R57" s="314"/>
      <c r="S57" s="315">
        <f>Q57*$S$53</f>
        <v>16</v>
      </c>
      <c r="T57" s="306"/>
      <c r="U57" s="313">
        <f>'4. Scores-Manual'!G47</f>
        <v>5</v>
      </c>
      <c r="V57" s="315">
        <f>U57*$V$53</f>
        <v>10</v>
      </c>
      <c r="W57" s="306"/>
      <c r="X57" s="313">
        <f>'4. Scores-Manual'!G66</f>
        <v>1</v>
      </c>
      <c r="Y57" s="315">
        <f>X57*$Y$53</f>
        <v>0</v>
      </c>
      <c r="Z57" s="306"/>
      <c r="AA57" s="313">
        <f>'4. Scores-Manual'!G85</f>
        <v>7</v>
      </c>
      <c r="AB57" s="315">
        <f>AA57*$AB$53</f>
        <v>14</v>
      </c>
      <c r="AC57" s="306"/>
      <c r="AD57" s="313">
        <f>'4. Scores-Manual'!G105</f>
        <v>1</v>
      </c>
      <c r="AE57" s="315">
        <f>AD57*$AE$53</f>
        <v>2</v>
      </c>
      <c r="AF57" s="210"/>
      <c r="AG57" s="207">
        <f>'4. Scores-Manual'!G125</f>
        <v>1</v>
      </c>
      <c r="AH57" s="217">
        <f>AG57*$AH$53</f>
        <v>2</v>
      </c>
      <c r="AI57" s="212"/>
      <c r="AJ57" s="189"/>
      <c r="AK57" s="189"/>
      <c r="AL57" s="189"/>
      <c r="AM57" s="189"/>
      <c r="AN57" s="189"/>
      <c r="AO57" s="189"/>
      <c r="AP57" s="189"/>
      <c r="AQ57" s="189"/>
      <c r="AR57" s="189"/>
      <c r="AS57" s="189"/>
      <c r="AT57" s="189"/>
      <c r="AU57" s="189"/>
      <c r="AV57" s="189"/>
      <c r="AW57" s="189"/>
      <c r="AX57" s="189"/>
      <c r="AY57" s="189"/>
      <c r="AZ57" s="189"/>
      <c r="BA57" s="189"/>
      <c r="BB57" s="189"/>
      <c r="BC57" s="189"/>
    </row>
    <row r="58" spans="1:55" ht="4.5" customHeight="1">
      <c r="A58" s="33"/>
      <c r="B58" s="316"/>
      <c r="C58" s="312"/>
      <c r="D58" s="317"/>
      <c r="E58" s="318"/>
      <c r="F58" s="315"/>
      <c r="G58" s="306"/>
      <c r="H58" s="317"/>
      <c r="I58" s="315"/>
      <c r="J58" s="306"/>
      <c r="K58" s="317"/>
      <c r="L58" s="315"/>
      <c r="M58" s="306"/>
      <c r="N58" s="317"/>
      <c r="O58" s="315"/>
      <c r="P58" s="306"/>
      <c r="Q58" s="317"/>
      <c r="R58" s="318"/>
      <c r="S58" s="315"/>
      <c r="T58" s="306"/>
      <c r="U58" s="317"/>
      <c r="V58" s="315"/>
      <c r="W58" s="306"/>
      <c r="X58" s="317"/>
      <c r="Y58" s="315"/>
      <c r="Z58" s="306"/>
      <c r="AA58" s="317"/>
      <c r="AB58" s="315"/>
      <c r="AC58" s="306"/>
      <c r="AD58" s="317"/>
      <c r="AE58" s="315"/>
      <c r="AF58" s="210"/>
      <c r="AG58" s="214"/>
      <c r="AH58" s="217"/>
      <c r="AI58" s="212"/>
      <c r="AJ58" s="189"/>
      <c r="AK58" s="189"/>
      <c r="AL58" s="189"/>
      <c r="AM58" s="189"/>
      <c r="AN58" s="189"/>
      <c r="AO58" s="189"/>
      <c r="AP58" s="189"/>
      <c r="AQ58" s="189"/>
      <c r="AR58" s="189"/>
      <c r="AS58" s="189"/>
      <c r="AT58" s="189"/>
      <c r="AU58" s="189"/>
      <c r="AV58" s="189"/>
      <c r="AW58" s="189"/>
      <c r="AX58" s="189"/>
      <c r="AY58" s="189"/>
      <c r="AZ58" s="189"/>
      <c r="BA58" s="189"/>
      <c r="BB58" s="189"/>
      <c r="BC58" s="189"/>
    </row>
    <row r="59" spans="1:55" ht="24" customHeight="1">
      <c r="A59" s="33"/>
      <c r="B59" s="316">
        <f>'2.Project Details'!F14</f>
        <v>3</v>
      </c>
      <c r="C59" s="312" t="str">
        <f>'2.Project Details'!F15</f>
        <v>Windy City</v>
      </c>
      <c r="D59" s="313">
        <f>'5.Scores-Automatic'!H20</f>
        <v>1</v>
      </c>
      <c r="E59" s="314"/>
      <c r="F59" s="315">
        <f>D59*$F$53</f>
        <v>2</v>
      </c>
      <c r="G59" s="306"/>
      <c r="H59" s="313">
        <f>'5.Scores-Automatic'!H43</f>
        <v>4</v>
      </c>
      <c r="I59" s="315">
        <f>H59*$I$53</f>
        <v>16</v>
      </c>
      <c r="J59" s="306"/>
      <c r="K59" s="313">
        <f>'5.Scores-Automatic'!H65</f>
        <v>10</v>
      </c>
      <c r="L59" s="315">
        <f>K59*$L$53</f>
        <v>40</v>
      </c>
      <c r="M59" s="306"/>
      <c r="N59" s="313">
        <f>'4. Scores-Manual'!H10</f>
        <v>5</v>
      </c>
      <c r="O59" s="315">
        <f>N59*$O$53</f>
        <v>10</v>
      </c>
      <c r="P59" s="306"/>
      <c r="Q59" s="313">
        <f>'4. Scores-Manual'!H28</f>
        <v>5</v>
      </c>
      <c r="R59" s="314"/>
      <c r="S59" s="315">
        <f>Q59*$S$53</f>
        <v>10</v>
      </c>
      <c r="T59" s="306"/>
      <c r="U59" s="313">
        <f>'4. Scores-Manual'!H47</f>
        <v>3</v>
      </c>
      <c r="V59" s="315">
        <f>U59*$V$53</f>
        <v>6</v>
      </c>
      <c r="W59" s="306"/>
      <c r="X59" s="313">
        <f>'4. Scores-Manual'!H66</f>
        <v>2</v>
      </c>
      <c r="Y59" s="315">
        <f>X59*$Y$53</f>
        <v>0</v>
      </c>
      <c r="Z59" s="306"/>
      <c r="AA59" s="313">
        <f>'4. Scores-Manual'!H85</f>
        <v>3</v>
      </c>
      <c r="AB59" s="315">
        <f>AA59*$AB$53</f>
        <v>6</v>
      </c>
      <c r="AC59" s="306"/>
      <c r="AD59" s="313">
        <f>'4. Scores-Manual'!H105</f>
        <v>2</v>
      </c>
      <c r="AE59" s="315">
        <f>AD59*$AE$53</f>
        <v>4</v>
      </c>
      <c r="AF59" s="210"/>
      <c r="AG59" s="207">
        <f>'4. Scores-Manual'!H125</f>
        <v>2</v>
      </c>
      <c r="AH59" s="217">
        <f>AG59*$AH$53</f>
        <v>4</v>
      </c>
      <c r="AI59" s="212"/>
      <c r="AJ59" s="189"/>
      <c r="AK59" s="189"/>
      <c r="AL59" s="189"/>
      <c r="AM59" s="189"/>
      <c r="AN59" s="189"/>
      <c r="AO59" s="189"/>
      <c r="AP59" s="189"/>
      <c r="AQ59" s="189"/>
      <c r="AR59" s="189"/>
      <c r="AS59" s="189"/>
      <c r="AT59" s="189"/>
      <c r="AU59" s="189"/>
      <c r="AV59" s="189"/>
      <c r="AW59" s="189"/>
      <c r="AX59" s="189"/>
      <c r="AY59" s="189"/>
      <c r="AZ59" s="189"/>
      <c r="BA59" s="189"/>
      <c r="BB59" s="189"/>
      <c r="BC59" s="189"/>
    </row>
    <row r="60" spans="1:55" ht="4.5" customHeight="1">
      <c r="A60" s="33"/>
      <c r="B60" s="316"/>
      <c r="C60" s="312"/>
      <c r="D60" s="317"/>
      <c r="E60" s="318"/>
      <c r="F60" s="315"/>
      <c r="G60" s="306"/>
      <c r="H60" s="317"/>
      <c r="I60" s="315"/>
      <c r="J60" s="306"/>
      <c r="K60" s="317"/>
      <c r="L60" s="315"/>
      <c r="M60" s="306"/>
      <c r="N60" s="317"/>
      <c r="O60" s="315"/>
      <c r="P60" s="306"/>
      <c r="Q60" s="317"/>
      <c r="R60" s="318"/>
      <c r="S60" s="315"/>
      <c r="T60" s="306"/>
      <c r="U60" s="317"/>
      <c r="V60" s="315"/>
      <c r="W60" s="306"/>
      <c r="X60" s="317"/>
      <c r="Y60" s="315"/>
      <c r="Z60" s="306"/>
      <c r="AA60" s="317"/>
      <c r="AB60" s="315"/>
      <c r="AC60" s="306"/>
      <c r="AD60" s="317"/>
      <c r="AE60" s="315"/>
      <c r="AF60" s="210"/>
      <c r="AG60" s="214"/>
      <c r="AH60" s="217"/>
      <c r="AI60" s="212"/>
      <c r="AJ60" s="189"/>
      <c r="AK60" s="189"/>
      <c r="AL60" s="189"/>
      <c r="AM60" s="189"/>
      <c r="AN60" s="189"/>
      <c r="AO60" s="189"/>
      <c r="AP60" s="189"/>
      <c r="AQ60" s="189"/>
      <c r="AR60" s="189"/>
      <c r="AS60" s="189"/>
      <c r="AT60" s="189"/>
      <c r="AU60" s="189"/>
      <c r="AV60" s="189"/>
      <c r="AW60" s="189"/>
      <c r="AX60" s="189"/>
      <c r="AY60" s="189"/>
      <c r="AZ60" s="189"/>
      <c r="BA60" s="189"/>
      <c r="BB60" s="189"/>
      <c r="BC60" s="189"/>
    </row>
    <row r="61" spans="1:55" ht="24" customHeight="1">
      <c r="A61" s="33"/>
      <c r="B61" s="316">
        <f>'2.Project Details'!G14</f>
        <v>4</v>
      </c>
      <c r="C61" s="312" t="str">
        <f>'2.Project Details'!G15</f>
        <v>PV Plus</v>
      </c>
      <c r="D61" s="313">
        <f>'5.Scores-Automatic'!I20</f>
        <v>8</v>
      </c>
      <c r="E61" s="314"/>
      <c r="F61" s="315">
        <f>D61*$F$53</f>
        <v>16</v>
      </c>
      <c r="G61" s="306"/>
      <c r="H61" s="313">
        <f>'5.Scores-Automatic'!I43</f>
        <v>1</v>
      </c>
      <c r="I61" s="315">
        <f>H61*$I$53</f>
        <v>4</v>
      </c>
      <c r="J61" s="306"/>
      <c r="K61" s="313">
        <f>'5.Scores-Automatic'!I65</f>
        <v>2</v>
      </c>
      <c r="L61" s="315">
        <f>K61*$L$53</f>
        <v>8</v>
      </c>
      <c r="M61" s="306"/>
      <c r="N61" s="313">
        <f>'4. Scores-Manual'!I10</f>
        <v>7</v>
      </c>
      <c r="O61" s="315">
        <f>N61*$O$53</f>
        <v>14</v>
      </c>
      <c r="P61" s="306"/>
      <c r="Q61" s="313">
        <f>'4. Scores-Manual'!I28</f>
        <v>8</v>
      </c>
      <c r="R61" s="314"/>
      <c r="S61" s="315">
        <f>Q61*$S$53</f>
        <v>16</v>
      </c>
      <c r="T61" s="306"/>
      <c r="U61" s="313">
        <f>'4. Scores-Manual'!I47</f>
        <v>5</v>
      </c>
      <c r="V61" s="315">
        <f>U61*$V$53</f>
        <v>10</v>
      </c>
      <c r="W61" s="306"/>
      <c r="X61" s="313">
        <f>'4. Scores-Manual'!I66</f>
        <v>3</v>
      </c>
      <c r="Y61" s="315">
        <f>X61*$Y$53</f>
        <v>0</v>
      </c>
      <c r="Z61" s="306"/>
      <c r="AA61" s="313">
        <f>'4. Scores-Manual'!I85</f>
        <v>7</v>
      </c>
      <c r="AB61" s="315">
        <f>AA61*$AB$53</f>
        <v>14</v>
      </c>
      <c r="AC61" s="306"/>
      <c r="AD61" s="313">
        <f>'4. Scores-Manual'!I105</f>
        <v>3</v>
      </c>
      <c r="AE61" s="315">
        <f>AD61*$AE$53</f>
        <v>6</v>
      </c>
      <c r="AF61" s="210"/>
      <c r="AG61" s="207">
        <f>'4. Scores-Manual'!I125</f>
        <v>3</v>
      </c>
      <c r="AH61" s="217">
        <f>AG61*$AH$53</f>
        <v>6</v>
      </c>
      <c r="AI61" s="212"/>
      <c r="AJ61" s="189"/>
      <c r="AK61" s="189"/>
      <c r="AL61" s="189"/>
      <c r="AM61" s="189"/>
      <c r="AN61" s="189"/>
      <c r="AO61" s="189"/>
      <c r="AP61" s="189"/>
      <c r="AQ61" s="189"/>
      <c r="AR61" s="189"/>
      <c r="AS61" s="189"/>
      <c r="AT61" s="189"/>
      <c r="AU61" s="189"/>
      <c r="AV61" s="189"/>
      <c r="AW61" s="189"/>
      <c r="AX61" s="189"/>
      <c r="AY61" s="189"/>
      <c r="AZ61" s="189"/>
      <c r="BA61" s="189"/>
      <c r="BB61" s="189"/>
      <c r="BC61" s="189"/>
    </row>
    <row r="62" spans="1:55" ht="4.5" customHeight="1">
      <c r="A62" s="33"/>
      <c r="B62" s="316"/>
      <c r="C62" s="312"/>
      <c r="D62" s="317"/>
      <c r="E62" s="318"/>
      <c r="F62" s="315"/>
      <c r="G62" s="306"/>
      <c r="H62" s="317"/>
      <c r="I62" s="315"/>
      <c r="J62" s="306"/>
      <c r="K62" s="317"/>
      <c r="L62" s="315"/>
      <c r="M62" s="306"/>
      <c r="N62" s="317"/>
      <c r="O62" s="315"/>
      <c r="P62" s="306"/>
      <c r="Q62" s="317"/>
      <c r="R62" s="318"/>
      <c r="S62" s="315"/>
      <c r="T62" s="306"/>
      <c r="U62" s="317"/>
      <c r="V62" s="315"/>
      <c r="W62" s="306"/>
      <c r="X62" s="317"/>
      <c r="Y62" s="315"/>
      <c r="Z62" s="306"/>
      <c r="AA62" s="317"/>
      <c r="AB62" s="315"/>
      <c r="AC62" s="306"/>
      <c r="AD62" s="317"/>
      <c r="AE62" s="315"/>
      <c r="AF62" s="210"/>
      <c r="AG62" s="214"/>
      <c r="AH62" s="217"/>
      <c r="AI62" s="212"/>
      <c r="AJ62" s="189"/>
      <c r="AK62" s="189"/>
      <c r="AL62" s="189"/>
      <c r="AM62" s="189"/>
      <c r="AN62" s="189"/>
      <c r="AO62" s="189"/>
      <c r="AP62" s="189"/>
      <c r="AQ62" s="189"/>
      <c r="AR62" s="189"/>
      <c r="AS62" s="189"/>
      <c r="AT62" s="189"/>
      <c r="AU62" s="189"/>
      <c r="AV62" s="189"/>
      <c r="AW62" s="189"/>
      <c r="AX62" s="189"/>
      <c r="AY62" s="189"/>
      <c r="AZ62" s="189"/>
      <c r="BA62" s="189"/>
      <c r="BB62" s="189"/>
      <c r="BC62" s="189"/>
    </row>
    <row r="63" spans="1:55" ht="24" customHeight="1">
      <c r="A63" s="33"/>
      <c r="B63" s="316">
        <f>'2.Project Details'!H14</f>
        <v>0</v>
      </c>
      <c r="C63" s="312">
        <f>'2.Project Details'!H15</f>
        <v>0</v>
      </c>
      <c r="D63" s="313" t="e">
        <f>'5.Scores-Automatic'!J20</f>
        <v>#DIV/0!</v>
      </c>
      <c r="E63" s="314"/>
      <c r="F63" s="315" t="e">
        <f>D63*$F$53</f>
        <v>#DIV/0!</v>
      </c>
      <c r="G63" s="306"/>
      <c r="H63" s="313" t="e">
        <f>'5.Scores-Automatic'!J43</f>
        <v>#N/A</v>
      </c>
      <c r="I63" s="315" t="e">
        <f>H63*$I$53</f>
        <v>#N/A</v>
      </c>
      <c r="J63" s="306"/>
      <c r="K63" s="313" t="e">
        <f>'5.Scores-Automatic'!J65</f>
        <v>#N/A</v>
      </c>
      <c r="L63" s="315" t="e">
        <f>K63*$L$53</f>
        <v>#N/A</v>
      </c>
      <c r="M63" s="306"/>
      <c r="N63" s="313">
        <f>'4. Scores-Manual'!J10</f>
        <v>0</v>
      </c>
      <c r="O63" s="315">
        <f>N63*$O$53</f>
        <v>0</v>
      </c>
      <c r="P63" s="306"/>
      <c r="Q63" s="313">
        <f>'4. Scores-Manual'!J28</f>
        <v>0</v>
      </c>
      <c r="R63" s="314"/>
      <c r="S63" s="315">
        <f>Q63*$S$53</f>
        <v>0</v>
      </c>
      <c r="T63" s="306"/>
      <c r="U63" s="313">
        <f>'4. Scores-Manual'!J47</f>
        <v>0</v>
      </c>
      <c r="V63" s="315">
        <f>U63*$V$53</f>
        <v>0</v>
      </c>
      <c r="W63" s="306"/>
      <c r="X63" s="313">
        <f>'4. Scores-Manual'!J66</f>
        <v>6</v>
      </c>
      <c r="Y63" s="315">
        <f>X63*$Y$53</f>
        <v>0</v>
      </c>
      <c r="Z63" s="306"/>
      <c r="AA63" s="313">
        <f>'4. Scores-Manual'!J85</f>
        <v>6</v>
      </c>
      <c r="AB63" s="315">
        <f>AA63*$AB$53</f>
        <v>12</v>
      </c>
      <c r="AC63" s="306"/>
      <c r="AD63" s="313">
        <f>'4. Scores-Manual'!J105</f>
        <v>6</v>
      </c>
      <c r="AE63" s="315">
        <f>AD63*$AE$53</f>
        <v>12</v>
      </c>
      <c r="AF63" s="210"/>
      <c r="AG63" s="207">
        <f>'4. Scores-Manual'!J125</f>
        <v>6</v>
      </c>
      <c r="AH63" s="217">
        <f>AG63*$AH$53</f>
        <v>12</v>
      </c>
      <c r="AI63" s="212"/>
      <c r="AJ63" s="189"/>
      <c r="AK63" s="189"/>
      <c r="AL63" s="189"/>
      <c r="AM63" s="189"/>
      <c r="AN63" s="189"/>
      <c r="AO63" s="189"/>
      <c r="AP63" s="189"/>
      <c r="AQ63" s="189"/>
      <c r="AR63" s="189"/>
      <c r="AS63" s="189"/>
      <c r="AT63" s="189"/>
      <c r="AU63" s="189"/>
      <c r="AV63" s="189"/>
      <c r="AW63" s="189"/>
      <c r="AX63" s="189"/>
      <c r="AY63" s="189"/>
      <c r="AZ63" s="189"/>
      <c r="BA63" s="189"/>
      <c r="BB63" s="189"/>
      <c r="BC63" s="189"/>
    </row>
    <row r="64" spans="1:55" ht="4.5" customHeight="1">
      <c r="A64" s="33"/>
      <c r="B64" s="316"/>
      <c r="C64" s="312"/>
      <c r="D64" s="317"/>
      <c r="E64" s="318"/>
      <c r="F64" s="315"/>
      <c r="G64" s="306"/>
      <c r="H64" s="317"/>
      <c r="I64" s="315"/>
      <c r="J64" s="306"/>
      <c r="K64" s="317"/>
      <c r="L64" s="315"/>
      <c r="M64" s="306"/>
      <c r="N64" s="317"/>
      <c r="O64" s="315"/>
      <c r="P64" s="306"/>
      <c r="Q64" s="317"/>
      <c r="R64" s="318"/>
      <c r="S64" s="315"/>
      <c r="T64" s="306"/>
      <c r="U64" s="317"/>
      <c r="V64" s="315"/>
      <c r="W64" s="306"/>
      <c r="X64" s="317"/>
      <c r="Y64" s="315"/>
      <c r="Z64" s="306"/>
      <c r="AA64" s="317"/>
      <c r="AB64" s="315"/>
      <c r="AC64" s="306"/>
      <c r="AD64" s="317"/>
      <c r="AE64" s="315"/>
      <c r="AF64" s="210"/>
      <c r="AG64" s="214"/>
      <c r="AH64" s="217"/>
      <c r="AI64" s="212"/>
      <c r="AJ64" s="189"/>
      <c r="AK64" s="189"/>
      <c r="AL64" s="189"/>
      <c r="AM64" s="189"/>
      <c r="AN64" s="189"/>
      <c r="AO64" s="189"/>
      <c r="AP64" s="189"/>
      <c r="AQ64" s="189"/>
      <c r="AR64" s="189"/>
      <c r="AS64" s="189"/>
      <c r="AT64" s="189"/>
      <c r="AU64" s="189"/>
      <c r="AV64" s="189"/>
      <c r="AW64" s="189"/>
      <c r="AX64" s="189"/>
      <c r="AY64" s="189"/>
      <c r="AZ64" s="189"/>
      <c r="BA64" s="189"/>
      <c r="BB64" s="189"/>
      <c r="BC64" s="189"/>
    </row>
    <row r="65" spans="1:55" ht="24" customHeight="1">
      <c r="A65" s="33"/>
      <c r="B65" s="316">
        <f>'2.Project Details'!I14</f>
        <v>0</v>
      </c>
      <c r="C65" s="312">
        <f>'2.Project Details'!I15</f>
        <v>0</v>
      </c>
      <c r="D65" s="313" t="e">
        <f>'5.Scores-Automatic'!K20</f>
        <v>#DIV/0!</v>
      </c>
      <c r="E65" s="314"/>
      <c r="F65" s="315" t="e">
        <f>D65*$F$53</f>
        <v>#DIV/0!</v>
      </c>
      <c r="G65" s="306"/>
      <c r="H65" s="313" t="e">
        <f>'5.Scores-Automatic'!K43</f>
        <v>#N/A</v>
      </c>
      <c r="I65" s="315" t="e">
        <f>H65*$I$53</f>
        <v>#N/A</v>
      </c>
      <c r="J65" s="306"/>
      <c r="K65" s="313" t="e">
        <f>'5.Scores-Automatic'!K65</f>
        <v>#N/A</v>
      </c>
      <c r="L65" s="315" t="e">
        <f>K65*$L$53</f>
        <v>#N/A</v>
      </c>
      <c r="M65" s="306"/>
      <c r="N65" s="313">
        <f>'4. Scores-Manual'!K10</f>
        <v>0</v>
      </c>
      <c r="O65" s="315">
        <f>N65*$O$53</f>
        <v>0</v>
      </c>
      <c r="P65" s="306"/>
      <c r="Q65" s="313">
        <f>'4. Scores-Manual'!K28</f>
        <v>0</v>
      </c>
      <c r="R65" s="314"/>
      <c r="S65" s="315">
        <f>Q65*$S$53</f>
        <v>0</v>
      </c>
      <c r="T65" s="306"/>
      <c r="U65" s="313">
        <f>'4. Scores-Manual'!K47</f>
        <v>0</v>
      </c>
      <c r="V65" s="315">
        <f>U65*$V$53</f>
        <v>0</v>
      </c>
      <c r="W65" s="306"/>
      <c r="X65" s="313">
        <f>'4. Scores-Manual'!K66</f>
        <v>7</v>
      </c>
      <c r="Y65" s="315">
        <f>X65*$Y$53</f>
        <v>0</v>
      </c>
      <c r="Z65" s="306"/>
      <c r="AA65" s="313">
        <f>'4. Scores-Manual'!K85</f>
        <v>7</v>
      </c>
      <c r="AB65" s="315">
        <f>AA65*$AB$53</f>
        <v>14</v>
      </c>
      <c r="AC65" s="306"/>
      <c r="AD65" s="313">
        <f>'4. Scores-Manual'!K105</f>
        <v>7</v>
      </c>
      <c r="AE65" s="315">
        <f>AD65*$AE$53</f>
        <v>14</v>
      </c>
      <c r="AF65" s="210"/>
      <c r="AG65" s="207">
        <f>'4. Scores-Manual'!K125</f>
        <v>7</v>
      </c>
      <c r="AH65" s="217">
        <f>AG65*$AH$53</f>
        <v>14</v>
      </c>
      <c r="AI65" s="212"/>
      <c r="AJ65" s="212" t="e">
        <f>F65+I65+L65+O65+S65+V65+Y65+AB65+AE65+AH65</f>
        <v>#DIV/0!</v>
      </c>
      <c r="AK65" s="189"/>
      <c r="AL65" s="189"/>
      <c r="AM65" s="189"/>
      <c r="AN65" s="189"/>
      <c r="AO65" s="189"/>
      <c r="AP65" s="189"/>
      <c r="AQ65" s="189"/>
      <c r="AR65" s="189"/>
      <c r="AS65" s="189"/>
      <c r="AT65" s="189"/>
      <c r="AU65" s="189"/>
      <c r="AV65" s="189"/>
      <c r="AW65" s="189"/>
      <c r="AX65" s="189"/>
      <c r="AY65" s="189"/>
      <c r="AZ65" s="189"/>
      <c r="BA65" s="189"/>
      <c r="BB65" s="189"/>
      <c r="BC65" s="189"/>
    </row>
    <row r="66" spans="1:55" ht="4.5" customHeight="1">
      <c r="A66" s="33"/>
      <c r="B66" s="33"/>
      <c r="C66" s="312"/>
      <c r="D66" s="319"/>
      <c r="E66" s="318"/>
      <c r="F66" s="315"/>
      <c r="G66" s="306"/>
      <c r="H66" s="319"/>
      <c r="I66" s="315"/>
      <c r="J66" s="306"/>
      <c r="K66" s="319"/>
      <c r="L66" s="315"/>
      <c r="M66" s="306"/>
      <c r="N66" s="319"/>
      <c r="O66" s="315"/>
      <c r="P66" s="306"/>
      <c r="Q66" s="319"/>
      <c r="R66" s="318"/>
      <c r="S66" s="315"/>
      <c r="T66" s="306"/>
      <c r="U66" s="319"/>
      <c r="V66" s="315"/>
      <c r="W66" s="306"/>
      <c r="X66" s="319"/>
      <c r="Y66" s="315"/>
      <c r="Z66" s="306"/>
      <c r="AA66" s="319"/>
      <c r="AB66" s="315"/>
      <c r="AC66" s="306"/>
      <c r="AD66" s="319"/>
      <c r="AE66" s="315"/>
      <c r="AF66" s="210"/>
      <c r="AG66" s="216"/>
      <c r="AH66" s="217"/>
      <c r="AI66" s="212"/>
      <c r="AJ66" s="189"/>
      <c r="AK66" s="189"/>
      <c r="AL66" s="189"/>
      <c r="AM66" s="189"/>
      <c r="AN66" s="189"/>
      <c r="AO66" s="189"/>
      <c r="AP66" s="189"/>
      <c r="AQ66" s="189"/>
      <c r="AR66" s="189"/>
      <c r="AS66" s="189"/>
      <c r="AT66" s="189"/>
      <c r="AU66" s="189"/>
      <c r="AV66" s="189"/>
      <c r="AW66" s="189"/>
      <c r="AX66" s="189"/>
      <c r="AY66" s="189"/>
      <c r="AZ66" s="189"/>
      <c r="BA66" s="189"/>
      <c r="BB66" s="189"/>
      <c r="BC66" s="189"/>
    </row>
    <row r="67" spans="1:55" ht="24" customHeight="1">
      <c r="A67" s="33"/>
      <c r="B67" s="33"/>
      <c r="C67" s="312"/>
      <c r="D67" s="320"/>
      <c r="E67" s="320"/>
      <c r="F67" s="315"/>
      <c r="G67" s="306"/>
      <c r="H67" s="320"/>
      <c r="I67" s="315">
        <f>I53*10</f>
        <v>40</v>
      </c>
      <c r="J67" s="306"/>
      <c r="K67" s="320"/>
      <c r="L67" s="315">
        <f>L53*10</f>
        <v>40</v>
      </c>
      <c r="M67" s="306"/>
      <c r="N67" s="320"/>
      <c r="O67" s="315">
        <f>O53*10</f>
        <v>20</v>
      </c>
      <c r="P67" s="306"/>
      <c r="Q67" s="320"/>
      <c r="R67" s="320"/>
      <c r="S67" s="315">
        <f>S53*10</f>
        <v>20</v>
      </c>
      <c r="T67" s="306"/>
      <c r="U67" s="320"/>
      <c r="V67" s="315">
        <f>V53*10</f>
        <v>20</v>
      </c>
      <c r="W67" s="306"/>
      <c r="X67" s="320"/>
      <c r="Y67" s="315">
        <f>Y53*10</f>
        <v>0</v>
      </c>
      <c r="Z67" s="306"/>
      <c r="AA67" s="320"/>
      <c r="AB67" s="315">
        <f>AB53*10</f>
        <v>20</v>
      </c>
      <c r="AC67" s="306"/>
      <c r="AD67" s="320"/>
      <c r="AE67" s="315">
        <f>AE53*10</f>
        <v>20</v>
      </c>
      <c r="AF67" s="210"/>
      <c r="AG67" s="218"/>
      <c r="AH67" s="217">
        <f>AH53*10</f>
        <v>20</v>
      </c>
      <c r="AI67" s="212"/>
      <c r="AJ67" s="212">
        <f>SUM(I67:AH67)</f>
        <v>200</v>
      </c>
      <c r="AK67" s="189"/>
      <c r="AL67" s="189"/>
      <c r="AM67" s="189"/>
      <c r="AN67" s="189"/>
      <c r="AO67" s="189"/>
      <c r="AP67" s="189"/>
      <c r="AQ67" s="189"/>
      <c r="AR67" s="189"/>
      <c r="AS67" s="189"/>
      <c r="AT67" s="189"/>
      <c r="AU67" s="189"/>
      <c r="AV67" s="189"/>
      <c r="AW67" s="189"/>
      <c r="AX67" s="189"/>
      <c r="AY67" s="189"/>
      <c r="AZ67" s="189"/>
      <c r="BA67" s="189"/>
      <c r="BB67" s="189"/>
      <c r="BC67" s="189"/>
    </row>
    <row r="68" spans="1:55" ht="4.5" customHeight="1">
      <c r="A68" s="33"/>
      <c r="B68" s="33"/>
      <c r="C68" s="321"/>
      <c r="D68" s="322"/>
      <c r="E68" s="322"/>
      <c r="F68" s="323"/>
      <c r="G68" s="324"/>
      <c r="H68" s="322"/>
      <c r="I68" s="323"/>
      <c r="J68" s="324"/>
      <c r="K68" s="322"/>
      <c r="L68" s="323"/>
      <c r="M68" s="324"/>
      <c r="N68" s="322"/>
      <c r="O68" s="323"/>
      <c r="P68" s="324"/>
      <c r="Q68" s="322"/>
      <c r="R68" s="322"/>
      <c r="S68" s="323"/>
      <c r="T68" s="324"/>
      <c r="U68" s="322"/>
      <c r="V68" s="323"/>
      <c r="W68" s="324"/>
      <c r="X68" s="322"/>
      <c r="Y68" s="323"/>
      <c r="Z68" s="324"/>
      <c r="AA68" s="322"/>
      <c r="AB68" s="323"/>
      <c r="AC68" s="324"/>
      <c r="AD68" s="322"/>
      <c r="AE68" s="323"/>
      <c r="AF68" s="222"/>
      <c r="AG68" s="220"/>
      <c r="AH68" s="221"/>
      <c r="AI68" s="223"/>
      <c r="AJ68" s="189"/>
      <c r="AK68" s="189"/>
      <c r="AL68" s="189"/>
      <c r="AM68" s="189"/>
      <c r="AN68" s="189"/>
      <c r="AO68" s="189"/>
      <c r="AP68" s="189"/>
      <c r="AQ68" s="189"/>
      <c r="AR68" s="189"/>
      <c r="AS68" s="189"/>
      <c r="AT68" s="189"/>
      <c r="AU68" s="189"/>
      <c r="AV68" s="189"/>
      <c r="AW68" s="189"/>
      <c r="AX68" s="189"/>
      <c r="AY68" s="189"/>
      <c r="AZ68" s="189"/>
      <c r="BA68" s="189"/>
      <c r="BB68" s="189"/>
      <c r="BC68" s="189"/>
    </row>
    <row r="69" spans="1:55" ht="24" customHeight="1">
      <c r="A69" s="33"/>
      <c r="B69" s="33"/>
      <c r="C69" s="321"/>
      <c r="D69" s="325"/>
      <c r="E69" s="325"/>
      <c r="F69" s="323"/>
      <c r="G69" s="324"/>
      <c r="H69" s="325"/>
      <c r="I69" s="323"/>
      <c r="J69" s="324"/>
      <c r="K69" s="325"/>
      <c r="L69" s="323"/>
      <c r="M69" s="324"/>
      <c r="N69" s="325"/>
      <c r="O69" s="323"/>
      <c r="P69" s="324"/>
      <c r="Q69" s="325"/>
      <c r="R69" s="325"/>
      <c r="S69" s="323"/>
      <c r="T69" s="324"/>
      <c r="U69" s="325"/>
      <c r="V69" s="323"/>
      <c r="W69" s="324"/>
      <c r="X69" s="325"/>
      <c r="Y69" s="323"/>
      <c r="Z69" s="324"/>
      <c r="AA69" s="325"/>
      <c r="AB69" s="323"/>
      <c r="AC69" s="324"/>
      <c r="AD69" s="325"/>
      <c r="AE69" s="323"/>
      <c r="AF69" s="222"/>
      <c r="AG69" s="224"/>
      <c r="AH69" s="221"/>
      <c r="AI69" s="223"/>
      <c r="AJ69" s="189"/>
      <c r="AK69" s="189"/>
      <c r="AL69" s="189"/>
      <c r="AM69" s="189"/>
      <c r="AN69" s="189"/>
      <c r="AO69" s="189"/>
      <c r="AP69" s="189"/>
      <c r="AQ69" s="189"/>
      <c r="AR69" s="189"/>
      <c r="AS69" s="189"/>
      <c r="AT69" s="189"/>
      <c r="AU69" s="189"/>
      <c r="AV69" s="189"/>
      <c r="AW69" s="189"/>
      <c r="AX69" s="189"/>
      <c r="AY69" s="189"/>
      <c r="AZ69" s="189"/>
      <c r="BA69" s="189"/>
      <c r="BB69" s="189"/>
      <c r="BC69" s="189"/>
    </row>
    <row r="70" spans="1:55" ht="4.5" customHeight="1">
      <c r="A70" s="33"/>
      <c r="B70" s="33"/>
      <c r="C70" s="321"/>
      <c r="D70" s="322"/>
      <c r="E70" s="322"/>
      <c r="F70" s="323"/>
      <c r="G70" s="324"/>
      <c r="H70" s="322"/>
      <c r="I70" s="323"/>
      <c r="J70" s="324"/>
      <c r="K70" s="322"/>
      <c r="L70" s="323"/>
      <c r="M70" s="324"/>
      <c r="N70" s="322"/>
      <c r="O70" s="323"/>
      <c r="P70" s="324"/>
      <c r="Q70" s="322"/>
      <c r="R70" s="322"/>
      <c r="S70" s="323"/>
      <c r="T70" s="324"/>
      <c r="U70" s="322"/>
      <c r="V70" s="323"/>
      <c r="W70" s="324"/>
      <c r="X70" s="322"/>
      <c r="Y70" s="323"/>
      <c r="Z70" s="324"/>
      <c r="AA70" s="322"/>
      <c r="AB70" s="323"/>
      <c r="AC70" s="324"/>
      <c r="AD70" s="322"/>
      <c r="AE70" s="323"/>
      <c r="AF70" s="222"/>
      <c r="AG70" s="220"/>
      <c r="AH70" s="221"/>
      <c r="AI70" s="223"/>
      <c r="AJ70" s="189"/>
      <c r="AK70" s="189"/>
      <c r="AL70" s="189"/>
      <c r="AM70" s="189"/>
      <c r="AN70" s="189"/>
      <c r="AO70" s="189"/>
      <c r="AP70" s="189"/>
      <c r="AQ70" s="189"/>
      <c r="AR70" s="189"/>
      <c r="AS70" s="189"/>
      <c r="AT70" s="189"/>
      <c r="AU70" s="189"/>
      <c r="AV70" s="189"/>
      <c r="AW70" s="189"/>
      <c r="AX70" s="189"/>
      <c r="AY70" s="189"/>
      <c r="AZ70" s="189"/>
      <c r="BA70" s="189"/>
      <c r="BB70" s="189"/>
      <c r="BC70" s="189"/>
    </row>
    <row r="71" spans="1:55" ht="24" customHeight="1">
      <c r="A71" s="33"/>
      <c r="B71" s="33"/>
      <c r="C71" s="312" t="s">
        <v>229</v>
      </c>
      <c r="D71" s="297">
        <v>10</v>
      </c>
      <c r="E71" s="297"/>
      <c r="F71" s="326">
        <f>F53</f>
        <v>2</v>
      </c>
      <c r="G71" s="297"/>
      <c r="H71" s="297">
        <v>10</v>
      </c>
      <c r="I71" s="326">
        <f>I53</f>
        <v>4</v>
      </c>
      <c r="J71" s="297"/>
      <c r="K71" s="297">
        <v>10</v>
      </c>
      <c r="L71" s="326">
        <f>L53</f>
        <v>4</v>
      </c>
      <c r="M71" s="297"/>
      <c r="N71" s="297">
        <v>10</v>
      </c>
      <c r="O71" s="326">
        <f>O53</f>
        <v>2</v>
      </c>
      <c r="P71" s="297"/>
      <c r="Q71" s="297">
        <v>10</v>
      </c>
      <c r="R71" s="297"/>
      <c r="S71" s="326">
        <f>S53</f>
        <v>2</v>
      </c>
      <c r="T71" s="297"/>
      <c r="U71" s="297">
        <v>10</v>
      </c>
      <c r="V71" s="326">
        <f>V53</f>
        <v>2</v>
      </c>
      <c r="W71" s="297"/>
      <c r="X71" s="297">
        <v>10</v>
      </c>
      <c r="Y71" s="326">
        <f>Y53</f>
        <v>0</v>
      </c>
      <c r="Z71" s="297"/>
      <c r="AA71" s="297">
        <v>10</v>
      </c>
      <c r="AB71" s="326">
        <f>AB53</f>
        <v>2</v>
      </c>
      <c r="AC71" s="297"/>
      <c r="AD71" s="297">
        <f>IF(AD50="Other1",0,10)</f>
        <v>0</v>
      </c>
      <c r="AE71" s="326">
        <f>AE53</f>
        <v>2</v>
      </c>
      <c r="AF71" s="225"/>
      <c r="AG71" s="225">
        <f>IF(AG50="Other1",0,10)</f>
        <v>10</v>
      </c>
      <c r="AH71" s="226">
        <f>AH53</f>
        <v>2</v>
      </c>
      <c r="AI71" s="227"/>
      <c r="AJ71" s="189"/>
      <c r="AK71" s="189"/>
      <c r="AL71" s="189"/>
      <c r="AM71" s="189"/>
      <c r="AN71" s="189"/>
      <c r="AO71" s="189"/>
      <c r="AP71" s="189"/>
      <c r="AQ71" s="189"/>
      <c r="AR71" s="189"/>
      <c r="AS71" s="189"/>
      <c r="AT71" s="189"/>
      <c r="AU71" s="189"/>
      <c r="AV71" s="189"/>
      <c r="AW71" s="189"/>
      <c r="AX71" s="189"/>
      <c r="AY71" s="189"/>
      <c r="AZ71" s="189"/>
      <c r="BA71" s="189"/>
      <c r="BB71" s="189"/>
      <c r="BC71" s="189"/>
    </row>
    <row r="72" spans="1:55" ht="4.5" customHeight="1">
      <c r="C72" s="228"/>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189"/>
      <c r="AK72" s="189"/>
      <c r="AL72" s="189"/>
      <c r="AM72" s="189"/>
      <c r="AN72" s="189"/>
      <c r="AO72" s="189"/>
      <c r="AP72" s="189"/>
      <c r="AQ72" s="189"/>
      <c r="AR72" s="189"/>
      <c r="AS72" s="189"/>
      <c r="AT72" s="189"/>
      <c r="AU72" s="189"/>
      <c r="AV72" s="189"/>
      <c r="AW72" s="189"/>
      <c r="AX72" s="189"/>
      <c r="AY72" s="189"/>
      <c r="AZ72" s="189"/>
      <c r="BA72" s="189"/>
      <c r="BB72" s="189"/>
      <c r="BC72" s="189"/>
    </row>
    <row r="73" spans="1:55" ht="24" customHeight="1">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row>
    <row r="74" spans="1:55" ht="4.5" customHeight="1">
      <c r="C74" s="188"/>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row>
    <row r="75" spans="1:55" ht="31.5" customHeight="1">
      <c r="C75" s="188"/>
      <c r="D75" s="189"/>
      <c r="E75" s="189"/>
      <c r="F75" s="189"/>
      <c r="G75" s="189"/>
      <c r="H75" s="329" t="s">
        <v>230</v>
      </c>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255"/>
      <c r="AK75" s="189"/>
      <c r="AL75" s="189"/>
      <c r="AM75" s="189"/>
      <c r="AN75" s="189"/>
      <c r="AO75" s="189"/>
      <c r="AP75" s="189"/>
      <c r="AQ75" s="189"/>
      <c r="AR75" s="189"/>
      <c r="AS75" s="189"/>
      <c r="AT75" s="189"/>
      <c r="AU75" s="189"/>
      <c r="AV75" s="189"/>
      <c r="AW75" s="189"/>
      <c r="AX75" s="189"/>
      <c r="AY75" s="189"/>
      <c r="AZ75" s="189"/>
      <c r="BA75" s="189"/>
      <c r="BB75" s="189"/>
      <c r="BC75" s="189"/>
    </row>
    <row r="76" spans="1:55" ht="24" customHeight="1">
      <c r="C76" s="188"/>
      <c r="D76" s="189"/>
      <c r="E76" s="189"/>
      <c r="F76" s="189"/>
      <c r="G76" s="189"/>
      <c r="H76" s="327" t="s">
        <v>231</v>
      </c>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255"/>
      <c r="AK76" s="189"/>
      <c r="AL76" s="189"/>
      <c r="AM76" s="189"/>
      <c r="AN76" s="189"/>
      <c r="AO76" s="189"/>
      <c r="AP76" s="189"/>
      <c r="AQ76" s="189"/>
      <c r="AR76" s="189"/>
      <c r="AS76" s="189"/>
      <c r="AT76" s="189"/>
      <c r="AU76" s="189"/>
      <c r="AV76" s="189"/>
      <c r="AW76" s="189"/>
      <c r="AX76" s="189"/>
      <c r="AY76" s="189"/>
      <c r="AZ76" s="189"/>
      <c r="BA76" s="189"/>
      <c r="BB76" s="189"/>
      <c r="BC76" s="189"/>
    </row>
    <row r="77" spans="1:55" ht="24" customHeight="1">
      <c r="C77" s="188"/>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255"/>
      <c r="AK77" s="189"/>
      <c r="AL77" s="189"/>
      <c r="AM77" s="189"/>
      <c r="AN77" s="189"/>
      <c r="AO77" s="189"/>
      <c r="AP77" s="189"/>
      <c r="AQ77" s="189"/>
      <c r="AR77" s="189"/>
      <c r="AS77" s="189"/>
      <c r="AT77" s="189"/>
      <c r="AU77" s="189"/>
      <c r="AV77" s="189"/>
      <c r="AW77" s="189"/>
      <c r="AX77" s="189"/>
      <c r="AY77" s="189"/>
      <c r="AZ77" s="189"/>
      <c r="BA77" s="189"/>
      <c r="BB77" s="189"/>
      <c r="BC77" s="189"/>
    </row>
    <row r="78" spans="1:55" ht="12.75" customHeight="1">
      <c r="C78" s="237"/>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255"/>
      <c r="AK78" s="225"/>
      <c r="AL78" s="225"/>
      <c r="AM78" s="225"/>
      <c r="AN78" s="225"/>
      <c r="AO78" s="225"/>
      <c r="AP78" s="225"/>
      <c r="AQ78" s="225"/>
      <c r="AR78" s="225"/>
      <c r="AS78" s="225"/>
      <c r="AT78" s="225"/>
      <c r="AU78" s="225"/>
      <c r="AV78" s="225"/>
      <c r="AW78" s="225"/>
      <c r="AX78" s="225"/>
      <c r="AY78" s="225"/>
      <c r="AZ78" s="225"/>
      <c r="BA78" s="225"/>
      <c r="BB78" s="225"/>
      <c r="BC78" s="225"/>
    </row>
    <row r="79" spans="1:55" ht="12.75" customHeight="1">
      <c r="C79" s="237"/>
      <c r="D79" s="232">
        <v>0</v>
      </c>
      <c r="E79" s="232"/>
      <c r="F79" s="233">
        <f t="shared" ref="F79:F90" si="3">D79*$F$53</f>
        <v>0</v>
      </c>
      <c r="G79" s="234"/>
      <c r="H79" s="232">
        <v>0</v>
      </c>
      <c r="I79" s="233">
        <f t="shared" ref="I79:I90" si="4">H79*$I$53</f>
        <v>0</v>
      </c>
      <c r="J79" s="234"/>
      <c r="K79" s="232">
        <v>0</v>
      </c>
      <c r="L79" s="233">
        <f t="shared" ref="L79:L90" si="5">K79*$L$53</f>
        <v>0</v>
      </c>
      <c r="M79" s="234"/>
      <c r="N79" s="232">
        <v>0</v>
      </c>
      <c r="O79" s="233"/>
      <c r="P79" s="234"/>
      <c r="Q79" s="235"/>
      <c r="R79" s="235"/>
      <c r="S79" s="233"/>
      <c r="T79" s="234"/>
      <c r="U79" s="232"/>
      <c r="V79" s="233"/>
      <c r="W79" s="234"/>
      <c r="X79" s="235"/>
      <c r="Y79" s="233"/>
      <c r="Z79" s="234"/>
      <c r="AA79" s="235"/>
      <c r="AB79" s="233"/>
      <c r="AC79" s="234"/>
      <c r="AD79" s="232"/>
      <c r="AE79" s="233">
        <f t="shared" ref="AE79:AE90" si="6">AD79*$AE$53</f>
        <v>0</v>
      </c>
      <c r="AF79" s="234"/>
      <c r="AG79" s="232">
        <v>0</v>
      </c>
      <c r="AH79" s="233">
        <f t="shared" ref="AH79:AH90" si="7">AG79*$AH$53</f>
        <v>0</v>
      </c>
      <c r="AI79" s="236"/>
      <c r="AJ79" s="255"/>
      <c r="AK79" s="225"/>
      <c r="AL79" s="225"/>
      <c r="AM79" s="225"/>
      <c r="AN79" s="225"/>
      <c r="AO79" s="225"/>
      <c r="AP79" s="225"/>
      <c r="AQ79" s="225"/>
      <c r="AR79" s="225"/>
      <c r="AS79" s="225"/>
      <c r="AT79" s="225"/>
      <c r="AU79" s="225"/>
      <c r="AV79" s="225"/>
      <c r="AW79" s="225"/>
      <c r="AX79" s="225"/>
      <c r="AY79" s="225"/>
      <c r="AZ79" s="225"/>
      <c r="BA79" s="225"/>
      <c r="BB79" s="225"/>
      <c r="BC79" s="225"/>
    </row>
    <row r="80" spans="1:55" ht="12.75" customHeight="1">
      <c r="C80" s="237"/>
      <c r="D80" s="232">
        <v>0</v>
      </c>
      <c r="E80" s="232"/>
      <c r="F80" s="233">
        <f t="shared" si="3"/>
        <v>0</v>
      </c>
      <c r="G80" s="234"/>
      <c r="H80" s="232">
        <v>0</v>
      </c>
      <c r="I80" s="233">
        <f t="shared" si="4"/>
        <v>0</v>
      </c>
      <c r="J80" s="234"/>
      <c r="K80" s="232">
        <v>0</v>
      </c>
      <c r="L80" s="233">
        <f t="shared" si="5"/>
        <v>0</v>
      </c>
      <c r="M80" s="234"/>
      <c r="N80" s="232">
        <v>0</v>
      </c>
      <c r="O80" s="233"/>
      <c r="P80" s="234"/>
      <c r="Q80" s="235"/>
      <c r="R80" s="235"/>
      <c r="S80" s="233"/>
      <c r="T80" s="234"/>
      <c r="U80" s="232"/>
      <c r="V80" s="233"/>
      <c r="W80" s="234"/>
      <c r="X80" s="235"/>
      <c r="Y80" s="233"/>
      <c r="Z80" s="234"/>
      <c r="AA80" s="235"/>
      <c r="AB80" s="233"/>
      <c r="AC80" s="234"/>
      <c r="AD80" s="232"/>
      <c r="AE80" s="233">
        <f t="shared" si="6"/>
        <v>0</v>
      </c>
      <c r="AF80" s="234"/>
      <c r="AG80" s="232">
        <v>0</v>
      </c>
      <c r="AH80" s="233">
        <f t="shared" si="7"/>
        <v>0</v>
      </c>
      <c r="AI80" s="236"/>
      <c r="AJ80" s="255"/>
      <c r="AK80" s="225"/>
      <c r="AL80" s="225"/>
      <c r="AM80" s="225"/>
      <c r="AN80" s="225"/>
      <c r="AO80" s="225"/>
      <c r="AP80" s="225"/>
      <c r="AQ80" s="225"/>
      <c r="AR80" s="225"/>
      <c r="AS80" s="225"/>
      <c r="AT80" s="225"/>
      <c r="AU80" s="225"/>
      <c r="AV80" s="225"/>
      <c r="AW80" s="225"/>
      <c r="AX80" s="225"/>
      <c r="AY80" s="225"/>
      <c r="AZ80" s="225"/>
      <c r="BA80" s="225"/>
      <c r="BB80" s="225"/>
      <c r="BC80" s="225"/>
    </row>
    <row r="81" spans="3:55" ht="12.75" customHeight="1">
      <c r="C81" s="237"/>
      <c r="D81" s="232">
        <v>0</v>
      </c>
      <c r="E81" s="232"/>
      <c r="F81" s="233">
        <f t="shared" si="3"/>
        <v>0</v>
      </c>
      <c r="G81" s="234"/>
      <c r="H81" s="232">
        <v>0</v>
      </c>
      <c r="I81" s="233">
        <f t="shared" si="4"/>
        <v>0</v>
      </c>
      <c r="J81" s="234"/>
      <c r="K81" s="232">
        <v>0</v>
      </c>
      <c r="L81" s="233">
        <f t="shared" si="5"/>
        <v>0</v>
      </c>
      <c r="M81" s="234"/>
      <c r="N81" s="232">
        <v>0</v>
      </c>
      <c r="O81" s="233"/>
      <c r="P81" s="234"/>
      <c r="Q81" s="235"/>
      <c r="R81" s="235"/>
      <c r="S81" s="233"/>
      <c r="T81" s="234"/>
      <c r="U81" s="232"/>
      <c r="V81" s="233"/>
      <c r="W81" s="234"/>
      <c r="X81" s="235"/>
      <c r="Y81" s="233"/>
      <c r="Z81" s="234"/>
      <c r="AA81" s="235"/>
      <c r="AB81" s="233"/>
      <c r="AC81" s="234"/>
      <c r="AD81" s="232"/>
      <c r="AE81" s="233">
        <f t="shared" si="6"/>
        <v>0</v>
      </c>
      <c r="AF81" s="234"/>
      <c r="AG81" s="232">
        <v>0</v>
      </c>
      <c r="AH81" s="233">
        <f t="shared" si="7"/>
        <v>0</v>
      </c>
      <c r="AI81" s="236"/>
      <c r="AJ81" s="255"/>
      <c r="AK81" s="225"/>
      <c r="AL81" s="225"/>
      <c r="AM81" s="225"/>
      <c r="AN81" s="225"/>
      <c r="AO81" s="225"/>
      <c r="AP81" s="225"/>
      <c r="AQ81" s="225"/>
      <c r="AR81" s="225"/>
      <c r="AS81" s="225"/>
      <c r="AT81" s="225"/>
      <c r="AU81" s="225"/>
      <c r="AV81" s="225"/>
      <c r="AW81" s="225"/>
      <c r="AX81" s="225"/>
      <c r="AY81" s="225"/>
      <c r="AZ81" s="225"/>
      <c r="BA81" s="225"/>
      <c r="BB81" s="225"/>
      <c r="BC81" s="225"/>
    </row>
    <row r="82" spans="3:55" ht="12.75" customHeight="1">
      <c r="C82" s="237"/>
      <c r="D82" s="232">
        <v>0</v>
      </c>
      <c r="E82" s="232"/>
      <c r="F82" s="233">
        <f t="shared" si="3"/>
        <v>0</v>
      </c>
      <c r="G82" s="234"/>
      <c r="H82" s="232">
        <v>0</v>
      </c>
      <c r="I82" s="233">
        <f t="shared" si="4"/>
        <v>0</v>
      </c>
      <c r="J82" s="234"/>
      <c r="K82" s="232">
        <v>0</v>
      </c>
      <c r="L82" s="233">
        <f t="shared" si="5"/>
        <v>0</v>
      </c>
      <c r="M82" s="234"/>
      <c r="N82" s="232">
        <v>0</v>
      </c>
      <c r="O82" s="233"/>
      <c r="P82" s="234"/>
      <c r="Q82" s="235"/>
      <c r="R82" s="235"/>
      <c r="S82" s="233"/>
      <c r="T82" s="234"/>
      <c r="U82" s="232"/>
      <c r="V82" s="233"/>
      <c r="W82" s="234"/>
      <c r="X82" s="235"/>
      <c r="Y82" s="233"/>
      <c r="Z82" s="234"/>
      <c r="AA82" s="235"/>
      <c r="AB82" s="233"/>
      <c r="AC82" s="234"/>
      <c r="AD82" s="232"/>
      <c r="AE82" s="233">
        <f t="shared" si="6"/>
        <v>0</v>
      </c>
      <c r="AF82" s="234"/>
      <c r="AG82" s="232">
        <v>0</v>
      </c>
      <c r="AH82" s="233">
        <f t="shared" si="7"/>
        <v>0</v>
      </c>
      <c r="AI82" s="236"/>
      <c r="AJ82" s="255">
        <v>0</v>
      </c>
      <c r="AK82" s="225"/>
      <c r="AL82" s="225"/>
      <c r="AM82" s="225"/>
      <c r="AN82" s="225"/>
      <c r="AO82" s="225"/>
      <c r="AP82" s="225"/>
      <c r="AQ82" s="225"/>
      <c r="AR82" s="225"/>
      <c r="AS82" s="225"/>
      <c r="AT82" s="225"/>
      <c r="AU82" s="225"/>
      <c r="AV82" s="225"/>
      <c r="AW82" s="225"/>
      <c r="AX82" s="225"/>
      <c r="AY82" s="225"/>
      <c r="AZ82" s="225"/>
      <c r="BA82" s="225"/>
      <c r="BB82" s="225"/>
      <c r="BC82" s="225"/>
    </row>
    <row r="83" spans="3:55" ht="12.75" customHeight="1">
      <c r="C83" s="237"/>
      <c r="D83" s="232">
        <v>0</v>
      </c>
      <c r="E83" s="232"/>
      <c r="F83" s="233">
        <f t="shared" si="3"/>
        <v>0</v>
      </c>
      <c r="G83" s="234"/>
      <c r="H83" s="232">
        <v>0</v>
      </c>
      <c r="I83" s="233">
        <f t="shared" si="4"/>
        <v>0</v>
      </c>
      <c r="J83" s="234"/>
      <c r="K83" s="232">
        <v>0</v>
      </c>
      <c r="L83" s="233">
        <f t="shared" si="5"/>
        <v>0</v>
      </c>
      <c r="M83" s="234"/>
      <c r="N83" s="232">
        <v>0</v>
      </c>
      <c r="O83" s="233"/>
      <c r="P83" s="234"/>
      <c r="Q83" s="235"/>
      <c r="R83" s="235"/>
      <c r="S83" s="233"/>
      <c r="T83" s="234"/>
      <c r="U83" s="232"/>
      <c r="V83" s="233"/>
      <c r="W83" s="234"/>
      <c r="X83" s="235"/>
      <c r="Y83" s="233"/>
      <c r="Z83" s="234"/>
      <c r="AA83" s="235"/>
      <c r="AB83" s="233"/>
      <c r="AC83" s="234"/>
      <c r="AD83" s="232"/>
      <c r="AE83" s="233">
        <f t="shared" si="6"/>
        <v>0</v>
      </c>
      <c r="AF83" s="234"/>
      <c r="AG83" s="232">
        <v>0</v>
      </c>
      <c r="AH83" s="233">
        <f t="shared" si="7"/>
        <v>0</v>
      </c>
      <c r="AI83" s="236"/>
      <c r="AJ83" s="255">
        <v>1</v>
      </c>
      <c r="AK83" s="225"/>
      <c r="AL83" s="225"/>
      <c r="AM83" s="225"/>
      <c r="AN83" s="225"/>
      <c r="AO83" s="225"/>
      <c r="AP83" s="225"/>
      <c r="AQ83" s="225"/>
      <c r="AR83" s="225"/>
      <c r="AS83" s="225"/>
      <c r="AT83" s="225"/>
      <c r="AU83" s="225"/>
      <c r="AV83" s="225"/>
      <c r="AW83" s="225"/>
      <c r="AX83" s="225"/>
      <c r="AY83" s="225"/>
      <c r="AZ83" s="225"/>
      <c r="BA83" s="225"/>
      <c r="BB83" s="225"/>
      <c r="BC83" s="225"/>
    </row>
    <row r="84" spans="3:55" ht="12.75" customHeight="1">
      <c r="C84" s="237"/>
      <c r="D84" s="232">
        <v>0</v>
      </c>
      <c r="E84" s="232"/>
      <c r="F84" s="233">
        <f t="shared" si="3"/>
        <v>0</v>
      </c>
      <c r="G84" s="234"/>
      <c r="H84" s="232">
        <v>0</v>
      </c>
      <c r="I84" s="233">
        <f t="shared" si="4"/>
        <v>0</v>
      </c>
      <c r="J84" s="234"/>
      <c r="K84" s="232">
        <v>0</v>
      </c>
      <c r="L84" s="233">
        <f t="shared" si="5"/>
        <v>0</v>
      </c>
      <c r="M84" s="234"/>
      <c r="N84" s="232">
        <v>0</v>
      </c>
      <c r="O84" s="233"/>
      <c r="P84" s="234"/>
      <c r="Q84" s="235"/>
      <c r="R84" s="235"/>
      <c r="S84" s="233"/>
      <c r="T84" s="234"/>
      <c r="U84" s="232"/>
      <c r="V84" s="233"/>
      <c r="W84" s="234"/>
      <c r="X84" s="235"/>
      <c r="Y84" s="233"/>
      <c r="Z84" s="234"/>
      <c r="AA84" s="235"/>
      <c r="AB84" s="233"/>
      <c r="AC84" s="234"/>
      <c r="AD84" s="232"/>
      <c r="AE84" s="233">
        <f t="shared" si="6"/>
        <v>0</v>
      </c>
      <c r="AF84" s="234"/>
      <c r="AG84" s="232">
        <v>0</v>
      </c>
      <c r="AH84" s="233">
        <f t="shared" si="7"/>
        <v>0</v>
      </c>
      <c r="AI84" s="236"/>
      <c r="AJ84" s="255">
        <v>2</v>
      </c>
      <c r="AK84" s="225"/>
      <c r="AL84" s="225"/>
      <c r="AM84" s="225"/>
      <c r="AN84" s="225"/>
      <c r="AO84" s="225"/>
      <c r="AP84" s="225"/>
      <c r="AQ84" s="225"/>
      <c r="AR84" s="225"/>
      <c r="AS84" s="225"/>
      <c r="AT84" s="225"/>
      <c r="AU84" s="225"/>
      <c r="AV84" s="225"/>
      <c r="AW84" s="225"/>
      <c r="AX84" s="225"/>
      <c r="AY84" s="225"/>
      <c r="AZ84" s="225"/>
      <c r="BA84" s="225"/>
      <c r="BB84" s="225"/>
      <c r="BC84" s="225"/>
    </row>
    <row r="85" spans="3:55" ht="12.75" customHeight="1">
      <c r="C85" s="237"/>
      <c r="D85" s="232">
        <v>0</v>
      </c>
      <c r="E85" s="232"/>
      <c r="F85" s="233">
        <f t="shared" si="3"/>
        <v>0</v>
      </c>
      <c r="G85" s="234"/>
      <c r="H85" s="232">
        <v>0</v>
      </c>
      <c r="I85" s="233">
        <f t="shared" si="4"/>
        <v>0</v>
      </c>
      <c r="J85" s="234"/>
      <c r="K85" s="232">
        <v>0</v>
      </c>
      <c r="L85" s="233">
        <f t="shared" si="5"/>
        <v>0</v>
      </c>
      <c r="M85" s="234"/>
      <c r="N85" s="232">
        <v>0</v>
      </c>
      <c r="O85" s="233"/>
      <c r="P85" s="234"/>
      <c r="Q85" s="235"/>
      <c r="R85" s="235"/>
      <c r="S85" s="233"/>
      <c r="T85" s="234"/>
      <c r="U85" s="232"/>
      <c r="V85" s="233"/>
      <c r="W85" s="234"/>
      <c r="X85" s="235"/>
      <c r="Y85" s="233"/>
      <c r="Z85" s="234"/>
      <c r="AA85" s="235"/>
      <c r="AB85" s="233"/>
      <c r="AC85" s="234"/>
      <c r="AD85" s="232"/>
      <c r="AE85" s="233">
        <f t="shared" si="6"/>
        <v>0</v>
      </c>
      <c r="AF85" s="234"/>
      <c r="AG85" s="232">
        <v>0</v>
      </c>
      <c r="AH85" s="233">
        <f t="shared" si="7"/>
        <v>0</v>
      </c>
      <c r="AI85" s="236"/>
      <c r="AJ85" s="255">
        <v>3</v>
      </c>
      <c r="AK85" s="225"/>
      <c r="AL85" s="225"/>
      <c r="AM85" s="225"/>
      <c r="AN85" s="225"/>
      <c r="AO85" s="225"/>
      <c r="AP85" s="225"/>
      <c r="AQ85" s="225"/>
      <c r="AR85" s="225"/>
      <c r="AS85" s="225"/>
      <c r="AT85" s="225"/>
      <c r="AU85" s="225"/>
      <c r="AV85" s="225"/>
      <c r="AW85" s="225"/>
      <c r="AX85" s="225"/>
      <c r="AY85" s="225"/>
      <c r="AZ85" s="225"/>
      <c r="BA85" s="225"/>
      <c r="BB85" s="225"/>
      <c r="BC85" s="225"/>
    </row>
    <row r="86" spans="3:55" ht="12.75" customHeight="1">
      <c r="C86" s="237"/>
      <c r="D86" s="232">
        <v>0</v>
      </c>
      <c r="E86" s="232"/>
      <c r="F86" s="233">
        <f t="shared" si="3"/>
        <v>0</v>
      </c>
      <c r="G86" s="234"/>
      <c r="H86" s="232">
        <v>0</v>
      </c>
      <c r="I86" s="233">
        <f t="shared" si="4"/>
        <v>0</v>
      </c>
      <c r="J86" s="234"/>
      <c r="K86" s="232">
        <v>0</v>
      </c>
      <c r="L86" s="233">
        <f t="shared" si="5"/>
        <v>0</v>
      </c>
      <c r="M86" s="234"/>
      <c r="N86" s="232">
        <v>0</v>
      </c>
      <c r="O86" s="233"/>
      <c r="P86" s="234"/>
      <c r="Q86" s="235"/>
      <c r="R86" s="235"/>
      <c r="S86" s="233"/>
      <c r="T86" s="234"/>
      <c r="U86" s="232"/>
      <c r="V86" s="233"/>
      <c r="W86" s="234"/>
      <c r="X86" s="235"/>
      <c r="Y86" s="233"/>
      <c r="Z86" s="234"/>
      <c r="AA86" s="235"/>
      <c r="AB86" s="233"/>
      <c r="AC86" s="234"/>
      <c r="AD86" s="232"/>
      <c r="AE86" s="233">
        <f t="shared" si="6"/>
        <v>0</v>
      </c>
      <c r="AF86" s="234"/>
      <c r="AG86" s="232">
        <v>0</v>
      </c>
      <c r="AH86" s="233">
        <f t="shared" si="7"/>
        <v>0</v>
      </c>
      <c r="AI86" s="236"/>
      <c r="AJ86" s="255">
        <v>4</v>
      </c>
      <c r="AK86" s="225"/>
      <c r="AL86" s="225"/>
      <c r="AM86" s="225"/>
      <c r="AN86" s="225"/>
      <c r="AO86" s="225"/>
      <c r="AP86" s="225"/>
      <c r="AQ86" s="225"/>
      <c r="AR86" s="225"/>
      <c r="AS86" s="225"/>
      <c r="AT86" s="225"/>
      <c r="AU86" s="225"/>
      <c r="AV86" s="225"/>
      <c r="AW86" s="225"/>
      <c r="AX86" s="225"/>
      <c r="AY86" s="225"/>
      <c r="AZ86" s="225"/>
      <c r="BA86" s="225"/>
      <c r="BB86" s="225"/>
      <c r="BC86" s="225"/>
    </row>
    <row r="87" spans="3:55" ht="12.75" customHeight="1">
      <c r="C87" s="237"/>
      <c r="D87" s="232">
        <v>0</v>
      </c>
      <c r="E87" s="232"/>
      <c r="F87" s="233">
        <f t="shared" si="3"/>
        <v>0</v>
      </c>
      <c r="G87" s="234"/>
      <c r="H87" s="232">
        <v>0</v>
      </c>
      <c r="I87" s="233">
        <f t="shared" si="4"/>
        <v>0</v>
      </c>
      <c r="J87" s="234"/>
      <c r="K87" s="232">
        <v>0</v>
      </c>
      <c r="L87" s="233">
        <f t="shared" si="5"/>
        <v>0</v>
      </c>
      <c r="M87" s="234"/>
      <c r="N87" s="232">
        <v>0</v>
      </c>
      <c r="O87" s="233"/>
      <c r="P87" s="234"/>
      <c r="Q87" s="235"/>
      <c r="R87" s="235"/>
      <c r="S87" s="233"/>
      <c r="T87" s="234"/>
      <c r="U87" s="232"/>
      <c r="V87" s="233"/>
      <c r="W87" s="234"/>
      <c r="X87" s="235"/>
      <c r="Y87" s="233"/>
      <c r="Z87" s="234"/>
      <c r="AA87" s="235"/>
      <c r="AB87" s="233"/>
      <c r="AC87" s="234"/>
      <c r="AD87" s="232"/>
      <c r="AE87" s="233">
        <f t="shared" si="6"/>
        <v>0</v>
      </c>
      <c r="AF87" s="234"/>
      <c r="AG87" s="232">
        <v>0</v>
      </c>
      <c r="AH87" s="233">
        <f t="shared" si="7"/>
        <v>0</v>
      </c>
      <c r="AI87" s="236"/>
      <c r="AJ87" s="255">
        <v>5</v>
      </c>
      <c r="AK87" s="225"/>
      <c r="AL87" s="225"/>
      <c r="AM87" s="225"/>
      <c r="AN87" s="225"/>
      <c r="AO87" s="225"/>
      <c r="AP87" s="225"/>
      <c r="AQ87" s="225"/>
      <c r="AR87" s="225"/>
      <c r="AS87" s="225"/>
      <c r="AT87" s="225"/>
      <c r="AU87" s="225"/>
      <c r="AV87" s="225"/>
      <c r="AW87" s="225"/>
      <c r="AX87" s="225"/>
      <c r="AY87" s="225"/>
      <c r="AZ87" s="225"/>
      <c r="BA87" s="225"/>
      <c r="BB87" s="225"/>
      <c r="BC87" s="225"/>
    </row>
    <row r="88" spans="3:55" ht="12.75" customHeight="1">
      <c r="C88" s="237"/>
      <c r="D88" s="232">
        <v>0</v>
      </c>
      <c r="E88" s="232"/>
      <c r="F88" s="233">
        <f t="shared" si="3"/>
        <v>0</v>
      </c>
      <c r="G88" s="234"/>
      <c r="H88" s="232">
        <v>0</v>
      </c>
      <c r="I88" s="233">
        <f t="shared" si="4"/>
        <v>0</v>
      </c>
      <c r="J88" s="234"/>
      <c r="K88" s="232">
        <v>0</v>
      </c>
      <c r="L88" s="233">
        <f t="shared" si="5"/>
        <v>0</v>
      </c>
      <c r="M88" s="234"/>
      <c r="N88" s="232">
        <v>0</v>
      </c>
      <c r="O88" s="233"/>
      <c r="P88" s="234"/>
      <c r="Q88" s="235"/>
      <c r="R88" s="235"/>
      <c r="S88" s="233"/>
      <c r="T88" s="234"/>
      <c r="U88" s="232"/>
      <c r="V88" s="233"/>
      <c r="W88" s="234"/>
      <c r="X88" s="235"/>
      <c r="Y88" s="233"/>
      <c r="Z88" s="234"/>
      <c r="AA88" s="235"/>
      <c r="AB88" s="233"/>
      <c r="AC88" s="234"/>
      <c r="AD88" s="232"/>
      <c r="AE88" s="233">
        <f t="shared" si="6"/>
        <v>0</v>
      </c>
      <c r="AF88" s="234"/>
      <c r="AG88" s="232">
        <v>0</v>
      </c>
      <c r="AH88" s="233">
        <f t="shared" si="7"/>
        <v>0</v>
      </c>
      <c r="AI88" s="236"/>
      <c r="AJ88" s="255">
        <v>6</v>
      </c>
      <c r="AK88" s="225"/>
      <c r="AL88" s="225"/>
      <c r="AM88" s="225"/>
      <c r="AN88" s="225"/>
      <c r="AO88" s="225"/>
      <c r="AP88" s="225"/>
      <c r="AQ88" s="225"/>
      <c r="AR88" s="225"/>
      <c r="AS88" s="225"/>
      <c r="AT88" s="225"/>
      <c r="AU88" s="225"/>
      <c r="AV88" s="225"/>
      <c r="AW88" s="225"/>
      <c r="AX88" s="225"/>
      <c r="AY88" s="225"/>
      <c r="AZ88" s="225"/>
      <c r="BA88" s="225"/>
      <c r="BB88" s="225"/>
      <c r="BC88" s="225"/>
    </row>
    <row r="89" spans="3:55" ht="21.75" customHeight="1">
      <c r="C89" s="237"/>
      <c r="D89" s="232">
        <v>0</v>
      </c>
      <c r="E89" s="232"/>
      <c r="F89" s="233">
        <f t="shared" si="3"/>
        <v>0</v>
      </c>
      <c r="G89" s="234"/>
      <c r="H89" s="232">
        <v>0</v>
      </c>
      <c r="I89" s="233">
        <f t="shared" si="4"/>
        <v>0</v>
      </c>
      <c r="J89" s="234"/>
      <c r="K89" s="232">
        <v>0</v>
      </c>
      <c r="L89" s="233">
        <f t="shared" si="5"/>
        <v>0</v>
      </c>
      <c r="M89" s="234"/>
      <c r="N89" s="232">
        <v>0</v>
      </c>
      <c r="O89" s="233"/>
      <c r="P89" s="234"/>
      <c r="Q89" s="235"/>
      <c r="R89" s="235"/>
      <c r="S89" s="233"/>
      <c r="T89" s="234"/>
      <c r="U89" s="232"/>
      <c r="V89" s="233"/>
      <c r="W89" s="234"/>
      <c r="X89" s="235"/>
      <c r="Y89" s="233"/>
      <c r="Z89" s="234"/>
      <c r="AA89" s="235"/>
      <c r="AB89" s="233"/>
      <c r="AC89" s="234"/>
      <c r="AD89" s="232"/>
      <c r="AE89" s="233">
        <f t="shared" si="6"/>
        <v>0</v>
      </c>
      <c r="AF89" s="234"/>
      <c r="AG89" s="232">
        <v>0</v>
      </c>
      <c r="AH89" s="233">
        <f t="shared" si="7"/>
        <v>0</v>
      </c>
      <c r="AI89" s="236"/>
      <c r="AJ89" s="255">
        <v>7</v>
      </c>
      <c r="AK89" s="225"/>
      <c r="AL89" s="225"/>
      <c r="AM89" s="225"/>
      <c r="AN89" s="225"/>
      <c r="AO89" s="225"/>
      <c r="AP89" s="225"/>
      <c r="AQ89" s="225"/>
      <c r="AR89" s="225"/>
      <c r="AS89" s="225"/>
      <c r="AT89" s="225"/>
      <c r="AU89" s="225"/>
      <c r="AV89" s="225"/>
      <c r="AW89" s="225"/>
      <c r="AX89" s="225"/>
      <c r="AY89" s="225"/>
      <c r="AZ89" s="225"/>
      <c r="BA89" s="225"/>
      <c r="BB89" s="225"/>
      <c r="BC89" s="225"/>
    </row>
    <row r="90" spans="3:55" ht="12.75" customHeight="1">
      <c r="C90" s="237"/>
      <c r="D90" s="232">
        <v>0</v>
      </c>
      <c r="E90" s="232"/>
      <c r="F90" s="233">
        <f t="shared" si="3"/>
        <v>0</v>
      </c>
      <c r="G90" s="234"/>
      <c r="H90" s="232">
        <v>0</v>
      </c>
      <c r="I90" s="233">
        <f t="shared" si="4"/>
        <v>0</v>
      </c>
      <c r="J90" s="234"/>
      <c r="K90" s="232">
        <v>0</v>
      </c>
      <c r="L90" s="233">
        <f t="shared" si="5"/>
        <v>0</v>
      </c>
      <c r="M90" s="234"/>
      <c r="N90" s="232">
        <v>0</v>
      </c>
      <c r="O90" s="233"/>
      <c r="P90" s="234"/>
      <c r="Q90" s="235"/>
      <c r="R90" s="235"/>
      <c r="S90" s="233"/>
      <c r="T90" s="234"/>
      <c r="U90" s="232"/>
      <c r="V90" s="233"/>
      <c r="W90" s="234"/>
      <c r="X90" s="235"/>
      <c r="Y90" s="233"/>
      <c r="Z90" s="234"/>
      <c r="AA90" s="235"/>
      <c r="AB90" s="233"/>
      <c r="AC90" s="234"/>
      <c r="AD90" s="232"/>
      <c r="AE90" s="233">
        <f t="shared" si="6"/>
        <v>0</v>
      </c>
      <c r="AF90" s="234"/>
      <c r="AG90" s="232">
        <v>0</v>
      </c>
      <c r="AH90" s="233">
        <f t="shared" si="7"/>
        <v>0</v>
      </c>
      <c r="AI90" s="236"/>
      <c r="AJ90" s="255">
        <v>8</v>
      </c>
      <c r="AK90" s="225"/>
      <c r="AL90" s="225"/>
      <c r="AM90" s="225"/>
      <c r="AN90" s="225"/>
      <c r="AO90" s="225"/>
      <c r="AP90" s="225"/>
      <c r="AQ90" s="225"/>
      <c r="AR90" s="225"/>
      <c r="AS90" s="225"/>
      <c r="AT90" s="225"/>
      <c r="AU90" s="225"/>
      <c r="AV90" s="225"/>
      <c r="AW90" s="225"/>
      <c r="AX90" s="225"/>
      <c r="AY90" s="225"/>
      <c r="AZ90" s="225"/>
      <c r="BA90" s="225"/>
      <c r="BB90" s="225"/>
      <c r="BC90" s="225"/>
    </row>
    <row r="91" spans="3:55" ht="12.75" customHeight="1">
      <c r="C91" s="225"/>
      <c r="D91" s="225"/>
      <c r="E91" s="225"/>
      <c r="F91" s="225"/>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25"/>
      <c r="AE91" s="225"/>
      <c r="AF91" s="225"/>
      <c r="AG91" s="225"/>
      <c r="AH91" s="225"/>
      <c r="AI91" s="225"/>
      <c r="AJ91" s="255">
        <v>9</v>
      </c>
      <c r="AK91" s="225"/>
      <c r="AL91" s="225"/>
      <c r="AM91" s="225"/>
      <c r="AN91" s="225"/>
      <c r="AO91" s="225"/>
      <c r="AP91" s="225"/>
      <c r="AQ91" s="225"/>
      <c r="AR91" s="225"/>
      <c r="AS91" s="225"/>
      <c r="AT91" s="225"/>
      <c r="AU91" s="225"/>
      <c r="AV91" s="225"/>
      <c r="AW91" s="225"/>
      <c r="AX91" s="225"/>
      <c r="AY91" s="225"/>
      <c r="AZ91" s="225"/>
      <c r="BA91" s="225"/>
      <c r="BB91" s="225"/>
      <c r="BC91" s="225"/>
    </row>
    <row r="92" spans="3:55" ht="12.75" customHeight="1">
      <c r="C92" s="225"/>
      <c r="D92" s="225"/>
      <c r="E92" s="225"/>
      <c r="F92" s="225"/>
      <c r="G92" s="237"/>
      <c r="H92" s="237"/>
      <c r="I92" s="237"/>
      <c r="J92" s="238"/>
      <c r="K92" s="238"/>
      <c r="L92" s="238"/>
      <c r="M92" s="237"/>
      <c r="N92" s="239"/>
      <c r="O92" s="239"/>
      <c r="P92" s="239"/>
      <c r="Q92" s="237"/>
      <c r="R92" s="237"/>
      <c r="S92" s="239"/>
      <c r="T92" s="239"/>
      <c r="U92" s="237"/>
      <c r="V92" s="239"/>
      <c r="W92" s="239"/>
      <c r="X92" s="237"/>
      <c r="Y92" s="239"/>
      <c r="Z92" s="239"/>
      <c r="AA92" s="237"/>
      <c r="AB92" s="239"/>
      <c r="AC92" s="239"/>
      <c r="AD92" s="225"/>
      <c r="AE92" s="225"/>
      <c r="AF92" s="225"/>
      <c r="AG92" s="225"/>
      <c r="AH92" s="225"/>
      <c r="AI92" s="225"/>
      <c r="AJ92" s="255">
        <v>10</v>
      </c>
      <c r="AK92" s="225"/>
      <c r="AL92" s="225"/>
      <c r="AM92" s="225"/>
      <c r="AN92" s="225"/>
      <c r="AO92" s="225"/>
      <c r="AP92" s="225"/>
      <c r="AQ92" s="225"/>
      <c r="AR92" s="225"/>
      <c r="AS92" s="225"/>
      <c r="AT92" s="225"/>
      <c r="AU92" s="225"/>
      <c r="AV92" s="225"/>
      <c r="AW92" s="225"/>
      <c r="AX92" s="225"/>
      <c r="AY92" s="225"/>
      <c r="AZ92" s="225"/>
      <c r="BA92" s="225"/>
      <c r="BB92" s="225"/>
      <c r="BC92" s="225"/>
    </row>
    <row r="93" spans="3:55" ht="12.75" customHeight="1">
      <c r="C93" s="225"/>
      <c r="D93" s="225"/>
      <c r="E93" s="225"/>
      <c r="F93" s="225"/>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25"/>
      <c r="AG93" s="225"/>
      <c r="AH93" s="225"/>
      <c r="AI93" s="225"/>
      <c r="AJ93" s="255"/>
      <c r="AK93" s="225"/>
      <c r="AL93" s="225"/>
      <c r="AM93" s="225"/>
      <c r="AN93" s="225"/>
      <c r="AO93" s="225"/>
      <c r="AP93" s="225"/>
      <c r="AQ93" s="225"/>
      <c r="AR93" s="225"/>
      <c r="AS93" s="225"/>
      <c r="AT93" s="225"/>
      <c r="AU93" s="225"/>
      <c r="AV93" s="225"/>
      <c r="AW93" s="225"/>
      <c r="AX93" s="225"/>
      <c r="AY93" s="225"/>
      <c r="AZ93" s="225"/>
      <c r="BA93" s="225"/>
      <c r="BB93" s="225"/>
      <c r="BC93" s="225"/>
    </row>
    <row r="94" spans="3:55" ht="12.75" customHeight="1">
      <c r="C94" s="225"/>
      <c r="D94" s="225"/>
      <c r="E94" s="225"/>
      <c r="F94" s="225"/>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25"/>
      <c r="AG94" s="225"/>
      <c r="AH94" s="225"/>
      <c r="AI94" s="225"/>
      <c r="AJ94" s="255"/>
      <c r="AK94" s="225"/>
      <c r="AL94" s="225"/>
      <c r="AM94" s="225"/>
      <c r="AN94" s="225"/>
      <c r="AO94" s="225"/>
      <c r="AP94" s="225"/>
      <c r="AQ94" s="225"/>
      <c r="AR94" s="225"/>
      <c r="AS94" s="225"/>
      <c r="AT94" s="225"/>
      <c r="AU94" s="225"/>
      <c r="AV94" s="225"/>
      <c r="AW94" s="225"/>
      <c r="AX94" s="225"/>
      <c r="AY94" s="225"/>
      <c r="AZ94" s="225"/>
      <c r="BA94" s="225"/>
      <c r="BB94" s="225"/>
      <c r="BC94" s="225"/>
    </row>
    <row r="95" spans="3:55" ht="12.75" customHeight="1">
      <c r="C95" s="189"/>
      <c r="D95" s="189"/>
      <c r="E95" s="189"/>
      <c r="F95" s="189"/>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189"/>
      <c r="AG95" s="189"/>
      <c r="AH95" s="189"/>
      <c r="AI95" s="189"/>
      <c r="AJ95" s="255"/>
      <c r="AK95" s="189"/>
      <c r="AL95" s="189"/>
      <c r="AM95" s="189"/>
      <c r="AN95" s="189"/>
      <c r="AO95" s="189"/>
      <c r="AP95" s="189"/>
      <c r="AQ95" s="189"/>
      <c r="AR95" s="189"/>
      <c r="AS95" s="189"/>
      <c r="AT95" s="189"/>
      <c r="AU95" s="189"/>
      <c r="AV95" s="189"/>
      <c r="AW95" s="189"/>
      <c r="AX95" s="189"/>
      <c r="AY95" s="189"/>
      <c r="AZ95" s="189"/>
      <c r="BA95" s="189"/>
      <c r="BB95" s="189"/>
      <c r="BC95" s="189"/>
    </row>
    <row r="96" spans="3:55" ht="12.75" customHeight="1">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255"/>
      <c r="AK96" s="189"/>
      <c r="AL96" s="189"/>
      <c r="AM96" s="189"/>
      <c r="AN96" s="189"/>
      <c r="AO96" s="189"/>
      <c r="AP96" s="189"/>
      <c r="AQ96" s="189"/>
      <c r="AR96" s="189"/>
      <c r="AS96" s="189"/>
      <c r="AT96" s="189"/>
      <c r="AU96" s="189"/>
      <c r="AV96" s="189"/>
      <c r="AW96" s="189"/>
      <c r="AX96" s="189"/>
      <c r="AY96" s="189"/>
      <c r="AZ96" s="189"/>
      <c r="BA96" s="189"/>
      <c r="BB96" s="189"/>
      <c r="BC96" s="189"/>
    </row>
    <row r="97" spans="3:55" ht="12.75" customHeight="1">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row>
    <row r="98" spans="3:55" ht="12.75" customHeight="1">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row>
    <row r="99" spans="3:55" ht="43.5" customHeight="1">
      <c r="C99" s="189"/>
      <c r="D99" s="189"/>
      <c r="E99" s="189"/>
      <c r="F99" s="189"/>
      <c r="G99" s="241"/>
      <c r="H99" s="241"/>
      <c r="I99" s="241"/>
      <c r="J99" s="241"/>
      <c r="K99" s="241"/>
      <c r="L99" s="241"/>
      <c r="M99" s="241"/>
      <c r="N99" s="241"/>
      <c r="O99" s="241"/>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row>
    <row r="100" spans="3:55" ht="12.75" customHeight="1">
      <c r="C100" s="189"/>
      <c r="D100" s="189"/>
      <c r="E100" s="189"/>
      <c r="F100" s="240"/>
      <c r="G100" s="242"/>
      <c r="H100" s="242"/>
      <c r="I100" s="242"/>
      <c r="J100" s="242"/>
      <c r="K100" s="242"/>
      <c r="L100" s="242"/>
      <c r="M100" s="242"/>
      <c r="N100" s="242"/>
      <c r="O100" s="242"/>
      <c r="P100" s="243"/>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240">
        <v>0</v>
      </c>
    </row>
    <row r="101" spans="3:55" ht="12.75" customHeight="1">
      <c r="C101" s="189"/>
      <c r="D101" s="189"/>
      <c r="E101" s="189"/>
      <c r="F101" s="240"/>
      <c r="G101" s="242"/>
      <c r="H101" s="242"/>
      <c r="I101" s="242"/>
      <c r="J101" s="242"/>
      <c r="K101" s="242"/>
      <c r="L101" s="242"/>
      <c r="M101" s="242"/>
      <c r="N101" s="242"/>
      <c r="O101" s="242"/>
      <c r="P101" s="243"/>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240">
        <v>1</v>
      </c>
    </row>
    <row r="102" spans="3:55" ht="12.75" customHeight="1">
      <c r="C102" s="189"/>
      <c r="D102" s="189"/>
      <c r="E102" s="189"/>
      <c r="F102" s="240"/>
      <c r="G102" s="242"/>
      <c r="H102" s="242"/>
      <c r="I102" s="242"/>
      <c r="J102" s="242"/>
      <c r="K102" s="242"/>
      <c r="L102" s="242"/>
      <c r="M102" s="242"/>
      <c r="N102" s="242"/>
      <c r="O102" s="242"/>
      <c r="P102" s="243"/>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240">
        <v>2</v>
      </c>
    </row>
    <row r="103" spans="3:55" ht="12.75" customHeight="1">
      <c r="C103" s="189"/>
      <c r="D103" s="189"/>
      <c r="E103" s="189"/>
      <c r="F103" s="240"/>
      <c r="G103" s="242"/>
      <c r="H103" s="242"/>
      <c r="I103" s="242"/>
      <c r="J103" s="242"/>
      <c r="K103" s="242"/>
      <c r="L103" s="242"/>
      <c r="M103" s="242"/>
      <c r="N103" s="242"/>
      <c r="O103" s="242"/>
      <c r="P103" s="243"/>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240">
        <v>3</v>
      </c>
    </row>
    <row r="104" spans="3:55" ht="12.75" customHeight="1">
      <c r="C104" s="189"/>
      <c r="D104" s="189"/>
      <c r="E104" s="189"/>
      <c r="F104" s="240"/>
      <c r="G104" s="242"/>
      <c r="H104" s="242"/>
      <c r="I104" s="242"/>
      <c r="J104" s="242"/>
      <c r="K104" s="242"/>
      <c r="L104" s="242"/>
      <c r="M104" s="242"/>
      <c r="N104" s="242"/>
      <c r="O104" s="242"/>
      <c r="P104" s="243"/>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240">
        <v>4</v>
      </c>
    </row>
    <row r="105" spans="3:55" ht="12.75" customHeight="1">
      <c r="C105" s="189"/>
      <c r="D105" s="189"/>
      <c r="E105" s="189"/>
      <c r="F105" s="240"/>
      <c r="G105" s="242"/>
      <c r="H105" s="242"/>
      <c r="I105" s="242"/>
      <c r="J105" s="242"/>
      <c r="K105" s="242"/>
      <c r="L105" s="242"/>
      <c r="M105" s="242"/>
      <c r="N105" s="242"/>
      <c r="O105" s="242"/>
      <c r="P105" s="243"/>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240">
        <v>5</v>
      </c>
    </row>
    <row r="106" spans="3:55" ht="12.75" customHeight="1">
      <c r="C106" s="189"/>
      <c r="D106" s="189"/>
      <c r="E106" s="189"/>
      <c r="F106" s="240"/>
      <c r="G106" s="242"/>
      <c r="H106" s="242"/>
      <c r="I106" s="242"/>
      <c r="J106" s="242"/>
      <c r="K106" s="242"/>
      <c r="L106" s="242"/>
      <c r="M106" s="242"/>
      <c r="N106" s="242"/>
      <c r="O106" s="242"/>
      <c r="P106" s="243"/>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240">
        <v>6</v>
      </c>
    </row>
    <row r="107" spans="3:55" ht="12.75" customHeight="1">
      <c r="C107" s="189"/>
      <c r="D107" s="189"/>
      <c r="E107" s="189"/>
      <c r="F107" s="240"/>
      <c r="G107" s="242"/>
      <c r="H107" s="242"/>
      <c r="I107" s="242"/>
      <c r="J107" s="242"/>
      <c r="K107" s="242"/>
      <c r="L107" s="242"/>
      <c r="M107" s="242"/>
      <c r="N107" s="242"/>
      <c r="O107" s="242"/>
      <c r="P107" s="243"/>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240">
        <v>7</v>
      </c>
    </row>
    <row r="108" spans="3:55" ht="12.75" customHeight="1">
      <c r="C108" s="189"/>
      <c r="D108" s="189"/>
      <c r="E108" s="189"/>
      <c r="F108" s="240"/>
      <c r="G108" s="242"/>
      <c r="H108" s="242"/>
      <c r="I108" s="242"/>
      <c r="J108" s="242"/>
      <c r="K108" s="242"/>
      <c r="L108" s="242"/>
      <c r="M108" s="242"/>
      <c r="N108" s="242"/>
      <c r="O108" s="242"/>
      <c r="P108" s="243"/>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240">
        <v>8</v>
      </c>
    </row>
    <row r="109" spans="3:55" ht="12.75" customHeight="1">
      <c r="C109" s="189"/>
      <c r="D109" s="189"/>
      <c r="E109" s="189"/>
      <c r="F109" s="240"/>
      <c r="G109" s="242"/>
      <c r="H109" s="242"/>
      <c r="I109" s="242"/>
      <c r="J109" s="242"/>
      <c r="K109" s="242"/>
      <c r="L109" s="242"/>
      <c r="M109" s="242"/>
      <c r="N109" s="242"/>
      <c r="O109" s="242"/>
      <c r="P109" s="243"/>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240">
        <v>9</v>
      </c>
    </row>
    <row r="110" spans="3:55" ht="12.75" customHeight="1">
      <c r="C110" s="189"/>
      <c r="D110" s="189"/>
      <c r="E110" s="189"/>
      <c r="F110" s="240"/>
      <c r="G110" s="242"/>
      <c r="H110" s="242"/>
      <c r="I110" s="242"/>
      <c r="J110" s="242"/>
      <c r="K110" s="242"/>
      <c r="L110" s="242"/>
      <c r="M110" s="242"/>
      <c r="N110" s="242"/>
      <c r="O110" s="242"/>
      <c r="P110" s="243"/>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240">
        <v>10</v>
      </c>
    </row>
    <row r="111" spans="3:55" ht="12.75" customHeight="1">
      <c r="C111" s="189"/>
      <c r="D111" s="189"/>
      <c r="E111" s="189"/>
      <c r="F111" s="240"/>
      <c r="G111" s="242"/>
      <c r="H111" s="242"/>
      <c r="I111" s="242"/>
      <c r="J111" s="242"/>
      <c r="K111" s="242"/>
      <c r="L111" s="242"/>
      <c r="M111" s="242"/>
      <c r="N111" s="242"/>
      <c r="O111" s="242"/>
      <c r="P111" s="243"/>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row>
    <row r="112" spans="3:55" ht="12.75" customHeight="1">
      <c r="C112" s="189"/>
      <c r="D112" s="189"/>
      <c r="E112" s="189"/>
      <c r="F112" s="240"/>
      <c r="G112" s="242"/>
      <c r="H112" s="242"/>
      <c r="I112" s="242"/>
      <c r="J112" s="242"/>
      <c r="K112" s="242"/>
      <c r="L112" s="242"/>
      <c r="M112" s="242"/>
      <c r="N112" s="242"/>
      <c r="O112" s="242"/>
      <c r="P112" s="243"/>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row>
    <row r="113" spans="3:55" ht="12.75" customHeight="1">
      <c r="C113" s="189"/>
      <c r="D113" s="189"/>
      <c r="E113" s="189"/>
      <c r="F113" s="240"/>
      <c r="G113" s="242"/>
      <c r="H113" s="242"/>
      <c r="I113" s="242"/>
      <c r="J113" s="242"/>
      <c r="K113" s="242"/>
      <c r="L113" s="242"/>
      <c r="M113" s="242"/>
      <c r="N113" s="242"/>
      <c r="O113" s="242"/>
      <c r="P113" s="243"/>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row>
    <row r="114" spans="3:55" ht="12.75" customHeight="1">
      <c r="C114" s="189"/>
      <c r="D114" s="189"/>
      <c r="E114" s="189"/>
      <c r="F114" s="240"/>
      <c r="G114" s="242"/>
      <c r="H114" s="242"/>
      <c r="I114" s="242"/>
      <c r="J114" s="242"/>
      <c r="K114" s="242"/>
      <c r="L114" s="242"/>
      <c r="M114" s="242"/>
      <c r="N114" s="242"/>
      <c r="O114" s="242"/>
      <c r="P114" s="243"/>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row>
    <row r="115" spans="3:55" ht="12.75" customHeight="1">
      <c r="C115" s="189"/>
      <c r="D115" s="189"/>
      <c r="E115" s="189"/>
      <c r="F115" s="240"/>
      <c r="G115" s="242"/>
      <c r="H115" s="242"/>
      <c r="I115" s="242"/>
      <c r="J115" s="242"/>
      <c r="K115" s="242"/>
      <c r="L115" s="242"/>
      <c r="M115" s="242"/>
      <c r="N115" s="242"/>
      <c r="O115" s="242"/>
      <c r="P115" s="243"/>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row>
    <row r="116" spans="3:55" ht="12.75" customHeight="1">
      <c r="C116" s="189"/>
      <c r="D116" s="189"/>
      <c r="E116" s="189"/>
      <c r="F116" s="240"/>
      <c r="G116" s="242"/>
      <c r="H116" s="242"/>
      <c r="I116" s="242"/>
      <c r="J116" s="242"/>
      <c r="K116" s="242"/>
      <c r="L116" s="242"/>
      <c r="M116" s="242"/>
      <c r="N116" s="242"/>
      <c r="O116" s="242"/>
      <c r="P116" s="243"/>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row>
    <row r="117" spans="3:55" ht="12.75" customHeight="1">
      <c r="C117" s="189"/>
      <c r="D117" s="189"/>
      <c r="E117" s="189"/>
      <c r="F117" s="240"/>
      <c r="G117" s="242"/>
      <c r="H117" s="242"/>
      <c r="I117" s="242"/>
      <c r="J117" s="242"/>
      <c r="K117" s="242"/>
      <c r="L117" s="242"/>
      <c r="M117" s="242"/>
      <c r="N117" s="242"/>
      <c r="O117" s="242"/>
      <c r="P117" s="243"/>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row>
    <row r="118" spans="3:55" ht="12.75" customHeight="1">
      <c r="C118" s="189"/>
      <c r="D118" s="189"/>
      <c r="E118" s="189"/>
      <c r="F118" s="240"/>
      <c r="G118" s="242"/>
      <c r="H118" s="242"/>
      <c r="I118" s="242"/>
      <c r="J118" s="242"/>
      <c r="K118" s="242"/>
      <c r="L118" s="242"/>
      <c r="M118" s="242"/>
      <c r="N118" s="242"/>
      <c r="O118" s="242"/>
      <c r="P118" s="243"/>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row>
    <row r="119" spans="3:55" ht="12.75" customHeight="1">
      <c r="C119" s="189"/>
      <c r="D119" s="189"/>
      <c r="E119" s="189"/>
      <c r="F119" s="240"/>
      <c r="G119" s="242"/>
      <c r="H119" s="242"/>
      <c r="I119" s="242"/>
      <c r="J119" s="242"/>
      <c r="K119" s="242"/>
      <c r="L119" s="242"/>
      <c r="M119" s="242"/>
      <c r="N119" s="242"/>
      <c r="O119" s="242"/>
      <c r="P119" s="243"/>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row>
    <row r="120" spans="3:55" ht="12.75" customHeight="1">
      <c r="C120" s="189"/>
      <c r="D120" s="189"/>
      <c r="E120" s="189"/>
      <c r="F120" s="240"/>
      <c r="G120" s="189"/>
      <c r="H120" s="189"/>
      <c r="I120" s="189"/>
      <c r="J120" s="189"/>
      <c r="K120" s="242"/>
      <c r="L120" s="242"/>
      <c r="M120" s="242"/>
      <c r="N120" s="242"/>
      <c r="O120" s="242"/>
      <c r="P120" s="243"/>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row>
    <row r="121" spans="3:55" ht="72" customHeight="1">
      <c r="C121" s="240" t="s">
        <v>207</v>
      </c>
      <c r="D121" s="240"/>
      <c r="E121" s="240"/>
      <c r="F121" s="240"/>
      <c r="G121" s="242" t="str">
        <f>D50</f>
        <v>1. Municipal financial impact</v>
      </c>
      <c r="H121" s="242" t="str">
        <f>H50</f>
        <v>2. Local resilience</v>
      </c>
      <c r="I121" s="242" t="str">
        <f>K50</f>
        <v>3. Climate change</v>
      </c>
      <c r="J121" s="242" t="str">
        <f>N50</f>
        <v xml:space="preserve">4. Construction </v>
      </c>
      <c r="K121" s="242" t="str">
        <f>Q50</f>
        <v>5. Operations and environmental impacts</v>
      </c>
      <c r="L121" s="242" t="str">
        <f>U50</f>
        <v>6. Municipal services</v>
      </c>
      <c r="M121" s="242" t="str">
        <f>X50</f>
        <v>7. Economic development</v>
      </c>
      <c r="N121" s="242" t="str">
        <f>AA50</f>
        <v>8. Community concerns</v>
      </c>
      <c r="O121" s="243" t="str">
        <f>AD50</f>
        <v>Other1</v>
      </c>
      <c r="P121" s="240" t="str">
        <f>AG50</f>
        <v>Other2</v>
      </c>
      <c r="Q121" s="240"/>
      <c r="R121" s="240"/>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row>
    <row r="122" spans="3:55" ht="12.75" customHeight="1">
      <c r="C122" s="240">
        <f t="shared" ref="C122:C147" si="8">RANK(T122,$T$122:$T$147,0)</f>
        <v>1</v>
      </c>
      <c r="D122" s="240"/>
      <c r="E122" s="240"/>
      <c r="F122" s="240" t="str">
        <f>C55</f>
        <v>Pump'id up</v>
      </c>
      <c r="G122" s="223">
        <f>IF(C55=0,0,F55)</f>
        <v>2</v>
      </c>
      <c r="H122" s="223">
        <f>IF(C55=0,0,I55)</f>
        <v>20</v>
      </c>
      <c r="I122" s="223">
        <f>IF(C55=0,0,L55)</f>
        <v>40</v>
      </c>
      <c r="J122" s="223">
        <f>IF(C55=0,0,O55)</f>
        <v>10</v>
      </c>
      <c r="K122" s="223">
        <f>IF(C55=0,0,S55)</f>
        <v>14</v>
      </c>
      <c r="L122" s="223">
        <f>IF(C55=0,0,V55)</f>
        <v>10</v>
      </c>
      <c r="M122" s="223">
        <f>IF(C55=0,0,Y55)</f>
        <v>0</v>
      </c>
      <c r="N122" s="223">
        <f>IF(C55=0,0,AB55)</f>
        <v>14</v>
      </c>
      <c r="O122" s="223">
        <f>IF(C55=0,0,AE55)</f>
        <v>0</v>
      </c>
      <c r="P122" s="223">
        <f>IF(C55=0,0,AH55)</f>
        <v>0</v>
      </c>
      <c r="Q122" s="223"/>
      <c r="R122" s="240"/>
      <c r="S122" s="223">
        <f t="shared" ref="S122:S147" si="9">SUM(G122:P122)</f>
        <v>110</v>
      </c>
      <c r="T122" s="223">
        <f t="shared" ref="T122:T147" si="10">S122+0.0000001*ROW()</f>
        <v>110.0000122</v>
      </c>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row>
    <row r="123" spans="3:55" ht="12.75" customHeight="1">
      <c r="C123" s="240">
        <f t="shared" si="8"/>
        <v>2</v>
      </c>
      <c r="D123" s="240"/>
      <c r="E123" s="240"/>
      <c r="F123" s="240" t="str">
        <f>C57</f>
        <v>Solar +</v>
      </c>
      <c r="G123" s="223">
        <f>IF(C57=0,0,F57)</f>
        <v>4</v>
      </c>
      <c r="H123" s="223">
        <f>IF(C57=0,0,I57)</f>
        <v>8</v>
      </c>
      <c r="I123" s="223">
        <f>IF(C57=0,0,L57)</f>
        <v>32</v>
      </c>
      <c r="J123" s="223">
        <f>IF(C57=0,0,O57)</f>
        <v>12</v>
      </c>
      <c r="K123" s="223">
        <f>IF(C57=0,0,S57)</f>
        <v>16</v>
      </c>
      <c r="L123" s="223">
        <f>IF(C57=0,0,V57)</f>
        <v>10</v>
      </c>
      <c r="M123" s="223">
        <f>IF(C57=0,0,Y57)</f>
        <v>0</v>
      </c>
      <c r="N123" s="223">
        <f>IF(C57=0,0,AB57)</f>
        <v>14</v>
      </c>
      <c r="O123" s="223">
        <f>IF(C57=0,0,AE57)</f>
        <v>2</v>
      </c>
      <c r="P123" s="223">
        <f>IF(C57=0,0,AH57)</f>
        <v>2</v>
      </c>
      <c r="Q123" s="223"/>
      <c r="R123" s="240"/>
      <c r="S123" s="223">
        <f t="shared" si="9"/>
        <v>100</v>
      </c>
      <c r="T123" s="223">
        <f t="shared" si="10"/>
        <v>100.00001229999999</v>
      </c>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row>
    <row r="124" spans="3:55" ht="12.75" customHeight="1">
      <c r="C124" s="240">
        <f t="shared" si="8"/>
        <v>3</v>
      </c>
      <c r="D124" s="240"/>
      <c r="E124" s="240"/>
      <c r="F124" s="240" t="str">
        <f>C59</f>
        <v>Windy City</v>
      </c>
      <c r="G124" s="223">
        <f>IF(C59=0,0,F59)</f>
        <v>2</v>
      </c>
      <c r="H124" s="223">
        <f>IF(C59=0,0,I59)</f>
        <v>16</v>
      </c>
      <c r="I124" s="223">
        <f>IF(C59=0,0,L59)</f>
        <v>40</v>
      </c>
      <c r="J124" s="223">
        <f>IF(C59=0,0,O59)</f>
        <v>10</v>
      </c>
      <c r="K124" s="223">
        <f>IF(C59=0,0,S59)</f>
        <v>10</v>
      </c>
      <c r="L124" s="223">
        <f>IF(C59=0,0,V59)</f>
        <v>6</v>
      </c>
      <c r="M124" s="223">
        <f>IF(C59=0,0,Y59)</f>
        <v>0</v>
      </c>
      <c r="N124" s="223">
        <f>IF(C59=0,0,AB59)</f>
        <v>6</v>
      </c>
      <c r="O124" s="223">
        <f>IF(C59=0,0,AE59)</f>
        <v>4</v>
      </c>
      <c r="P124" s="223">
        <f>IF(C59=0,0,AH59)</f>
        <v>4</v>
      </c>
      <c r="Q124" s="223"/>
      <c r="R124" s="240"/>
      <c r="S124" s="223">
        <f t="shared" si="9"/>
        <v>98</v>
      </c>
      <c r="T124" s="223">
        <f t="shared" si="10"/>
        <v>98.000012400000003</v>
      </c>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row>
    <row r="125" spans="3:55" ht="12.75" customHeight="1">
      <c r="C125" s="240">
        <f t="shared" si="8"/>
        <v>4</v>
      </c>
      <c r="D125" s="240"/>
      <c r="E125" s="240"/>
      <c r="F125" s="240" t="str">
        <f>C61</f>
        <v>PV Plus</v>
      </c>
      <c r="G125" s="223">
        <f>IF(C61=0,0,F61)</f>
        <v>16</v>
      </c>
      <c r="H125" s="223">
        <f>IF(C61=0,0,I61)</f>
        <v>4</v>
      </c>
      <c r="I125" s="223">
        <f>IF(C61=0,0,L61)</f>
        <v>8</v>
      </c>
      <c r="J125" s="223">
        <f>IF(C61=0,0,O61)</f>
        <v>14</v>
      </c>
      <c r="K125" s="223">
        <f>IF(C61=0,0,S61)</f>
        <v>16</v>
      </c>
      <c r="L125" s="223">
        <f>IF(C61=0,0,V61)</f>
        <v>10</v>
      </c>
      <c r="M125" s="223">
        <f>IF(C61=0,0,Y61)</f>
        <v>0</v>
      </c>
      <c r="N125" s="223">
        <f>IF(C61=0,0,AB61)</f>
        <v>14</v>
      </c>
      <c r="O125" s="223">
        <f>IF(C61=0,0,AE61)</f>
        <v>6</v>
      </c>
      <c r="P125" s="223">
        <f>IF(C61=0,0,AH61)</f>
        <v>6</v>
      </c>
      <c r="Q125" s="223"/>
      <c r="R125" s="240"/>
      <c r="S125" s="223">
        <f t="shared" si="9"/>
        <v>94</v>
      </c>
      <c r="T125" s="223">
        <f t="shared" si="10"/>
        <v>94.000012499999997</v>
      </c>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row>
    <row r="126" spans="3:55" ht="12.75" customHeight="1">
      <c r="C126" s="240">
        <f t="shared" si="8"/>
        <v>26</v>
      </c>
      <c r="D126" s="240"/>
      <c r="E126" s="240"/>
      <c r="F126" s="240">
        <f>C63</f>
        <v>0</v>
      </c>
      <c r="G126" s="223">
        <f>IF(C63=0,0,F63)</f>
        <v>0</v>
      </c>
      <c r="H126" s="223">
        <f>IF(C63=0,0,I63)</f>
        <v>0</v>
      </c>
      <c r="I126" s="223">
        <f>IF(C63=0,0,L63)</f>
        <v>0</v>
      </c>
      <c r="J126" s="223">
        <f>IF(C63=0,0,O63)</f>
        <v>0</v>
      </c>
      <c r="K126" s="223">
        <f>IF(C63=0,0,S63)</f>
        <v>0</v>
      </c>
      <c r="L126" s="223">
        <f>IF(C63=0,0,V63)</f>
        <v>0</v>
      </c>
      <c r="M126" s="223">
        <f>IF(C63=0,0,Y63)</f>
        <v>0</v>
      </c>
      <c r="N126" s="223">
        <f>IF(C63=0,0,AB63)</f>
        <v>0</v>
      </c>
      <c r="O126" s="223">
        <f>IF(C63=0,0,AE63)</f>
        <v>0</v>
      </c>
      <c r="P126" s="223">
        <f>IF(C63=0,0,AH63)</f>
        <v>0</v>
      </c>
      <c r="Q126" s="223"/>
      <c r="R126" s="240"/>
      <c r="S126" s="223">
        <f t="shared" si="9"/>
        <v>0</v>
      </c>
      <c r="T126" s="223">
        <f t="shared" si="10"/>
        <v>1.26E-5</v>
      </c>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row>
    <row r="127" spans="3:55" ht="12.75" customHeight="1">
      <c r="C127" s="240">
        <f t="shared" si="8"/>
        <v>25</v>
      </c>
      <c r="D127" s="240"/>
      <c r="E127" s="240"/>
      <c r="F127" s="240">
        <f>C65</f>
        <v>0</v>
      </c>
      <c r="G127" s="223">
        <f>IF(C65=0,0,F65)</f>
        <v>0</v>
      </c>
      <c r="H127" s="223">
        <f>IF(C65=0,0,I65)</f>
        <v>0</v>
      </c>
      <c r="I127" s="223">
        <f>IF(C65=0,0,L65)</f>
        <v>0</v>
      </c>
      <c r="J127" s="223">
        <f>IF(C65=0,0,O65)</f>
        <v>0</v>
      </c>
      <c r="K127" s="223">
        <f>IF(C65=0,0,S65)</f>
        <v>0</v>
      </c>
      <c r="L127" s="223">
        <f>IF(C65=0,0,V65)</f>
        <v>0</v>
      </c>
      <c r="M127" s="223">
        <f>IF(C65=0,0,Y65)</f>
        <v>0</v>
      </c>
      <c r="N127" s="223">
        <f>IF(C65=0,0,AB65)</f>
        <v>0</v>
      </c>
      <c r="O127" s="223">
        <f>IF(C65=0,0,AE65)</f>
        <v>0</v>
      </c>
      <c r="P127" s="223">
        <f>IF(C65=0,0,AH65)</f>
        <v>0</v>
      </c>
      <c r="Q127" s="223"/>
      <c r="R127" s="240"/>
      <c r="S127" s="223">
        <f t="shared" si="9"/>
        <v>0</v>
      </c>
      <c r="T127" s="223">
        <f t="shared" si="10"/>
        <v>1.2699999999999999E-5</v>
      </c>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row>
    <row r="128" spans="3:55" ht="12.75" customHeight="1">
      <c r="C128" s="240">
        <f t="shared" si="8"/>
        <v>24</v>
      </c>
      <c r="D128" s="240"/>
      <c r="E128" s="240"/>
      <c r="F128" s="240">
        <f>C67</f>
        <v>0</v>
      </c>
      <c r="G128" s="223">
        <f>IF(C67=0,0,F67)</f>
        <v>0</v>
      </c>
      <c r="H128" s="223">
        <f>IF(C67=0,0,I67)</f>
        <v>0</v>
      </c>
      <c r="I128" s="223">
        <f>IF(C67=0,0,L67)</f>
        <v>0</v>
      </c>
      <c r="J128" s="223">
        <f>IF(C67=0,0,O67)</f>
        <v>0</v>
      </c>
      <c r="K128" s="223">
        <f>IF(C67=0,0,S67)</f>
        <v>0</v>
      </c>
      <c r="L128" s="223">
        <f>IF(C67=0,0,V67)</f>
        <v>0</v>
      </c>
      <c r="M128" s="223">
        <f>IF(C67=0,0,Y67)</f>
        <v>0</v>
      </c>
      <c r="N128" s="223">
        <f>IF(C67=0,0,AB67)</f>
        <v>0</v>
      </c>
      <c r="O128" s="223">
        <f>IF(C67=0,0,AE67)</f>
        <v>0</v>
      </c>
      <c r="P128" s="223">
        <f>IF(C67=0,0,AH67)</f>
        <v>0</v>
      </c>
      <c r="Q128" s="223"/>
      <c r="R128" s="240"/>
      <c r="S128" s="223">
        <f t="shared" si="9"/>
        <v>0</v>
      </c>
      <c r="T128" s="223">
        <f t="shared" si="10"/>
        <v>1.2799999999999999E-5</v>
      </c>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row>
    <row r="129" spans="3:54" ht="12.75" customHeight="1">
      <c r="C129" s="240">
        <f t="shared" si="8"/>
        <v>23</v>
      </c>
      <c r="D129" s="240"/>
      <c r="E129" s="240"/>
      <c r="F129" s="240">
        <f>C69</f>
        <v>0</v>
      </c>
      <c r="G129" s="223">
        <f>IF(C69=0,0,F69)</f>
        <v>0</v>
      </c>
      <c r="H129" s="223">
        <f>IF(C69=0,0,I69)</f>
        <v>0</v>
      </c>
      <c r="I129" s="223">
        <f>IF(C69=0,0,L69)</f>
        <v>0</v>
      </c>
      <c r="J129" s="223">
        <f>IF(C69=0,0,O69)</f>
        <v>0</v>
      </c>
      <c r="K129" s="223">
        <f>IF(C69=0,0,S69)</f>
        <v>0</v>
      </c>
      <c r="L129" s="223">
        <f>IF(C69=0,0,V69)</f>
        <v>0</v>
      </c>
      <c r="M129" s="223">
        <f>IF(C69=0,0,Y69)</f>
        <v>0</v>
      </c>
      <c r="N129" s="223">
        <f>IF(C69=0,0,AB69)</f>
        <v>0</v>
      </c>
      <c r="O129" s="223">
        <f>IF(C69=0,0,AE69)</f>
        <v>0</v>
      </c>
      <c r="P129" s="223">
        <f>IF(C69=0,0,AH69)</f>
        <v>0</v>
      </c>
      <c r="Q129" s="223"/>
      <c r="R129" s="240"/>
      <c r="S129" s="223">
        <f t="shared" si="9"/>
        <v>0</v>
      </c>
      <c r="T129" s="223">
        <f t="shared" si="10"/>
        <v>1.29E-5</v>
      </c>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row>
    <row r="130" spans="3:54" ht="12.75" customHeight="1">
      <c r="C130" s="240">
        <f t="shared" si="8"/>
        <v>5</v>
      </c>
      <c r="D130" s="240"/>
      <c r="E130" s="240"/>
      <c r="F130" s="240" t="str">
        <f>C71</f>
        <v>Max score</v>
      </c>
      <c r="G130" s="223">
        <f>IF(C71=0,0,F71)</f>
        <v>2</v>
      </c>
      <c r="H130" s="223">
        <f>IF(C71=0,0,I71)</f>
        <v>4</v>
      </c>
      <c r="I130" s="223">
        <f>IF(C71=0,0,L71)</f>
        <v>4</v>
      </c>
      <c r="J130" s="223">
        <f>IF(C71=0,0,O71)</f>
        <v>2</v>
      </c>
      <c r="K130" s="223">
        <f>IF(C71=0,0,S71)</f>
        <v>2</v>
      </c>
      <c r="L130" s="223">
        <f>IF(C71=0,0,V71)</f>
        <v>2</v>
      </c>
      <c r="M130" s="223">
        <f>IF(C71=0,0,Y71)</f>
        <v>0</v>
      </c>
      <c r="N130" s="223">
        <f>IF(C71=0,0,AB71)</f>
        <v>2</v>
      </c>
      <c r="O130" s="223">
        <f>IF(C71=0,0,AE71)</f>
        <v>2</v>
      </c>
      <c r="P130" s="223">
        <f>IF(C71=0,0,AH71)</f>
        <v>2</v>
      </c>
      <c r="Q130" s="223"/>
      <c r="R130" s="240"/>
      <c r="S130" s="223">
        <f t="shared" si="9"/>
        <v>22</v>
      </c>
      <c r="T130" s="223">
        <f t="shared" si="10"/>
        <v>22.000012999999999</v>
      </c>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row>
    <row r="131" spans="3:54" ht="12.75" customHeight="1">
      <c r="C131" s="240">
        <f t="shared" si="8"/>
        <v>22</v>
      </c>
      <c r="D131" s="240"/>
      <c r="E131" s="240"/>
      <c r="F131" s="240">
        <f>C73</f>
        <v>0</v>
      </c>
      <c r="G131" s="223">
        <f>IF(C73=0,0,F73)</f>
        <v>0</v>
      </c>
      <c r="H131" s="223">
        <f>IF(C73=0,0,I73)</f>
        <v>0</v>
      </c>
      <c r="I131" s="223">
        <f>IF(C73=0,0,L73)</f>
        <v>0</v>
      </c>
      <c r="J131" s="223">
        <f>IF(C73=0,0,O73)</f>
        <v>0</v>
      </c>
      <c r="K131" s="223">
        <f>IF(C73=0,0,S73)</f>
        <v>0</v>
      </c>
      <c r="L131" s="223">
        <f>IF(C73=0,0,V73)</f>
        <v>0</v>
      </c>
      <c r="M131" s="223">
        <f>IF(C73=0,0,Y73)</f>
        <v>0</v>
      </c>
      <c r="N131" s="223">
        <f>IF(C73=0,0,AB73)</f>
        <v>0</v>
      </c>
      <c r="O131" s="223">
        <f>IF(C73=0,0,AE73)</f>
        <v>0</v>
      </c>
      <c r="P131" s="223">
        <f>IF(C73=0,0,AH73)</f>
        <v>0</v>
      </c>
      <c r="Q131" s="223"/>
      <c r="R131" s="240"/>
      <c r="S131" s="223">
        <f t="shared" si="9"/>
        <v>0</v>
      </c>
      <c r="T131" s="223">
        <f t="shared" si="10"/>
        <v>1.31E-5</v>
      </c>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row>
    <row r="132" spans="3:54" ht="12.75" customHeight="1">
      <c r="C132" s="240">
        <f t="shared" si="8"/>
        <v>21</v>
      </c>
      <c r="D132" s="240"/>
      <c r="E132" s="240"/>
      <c r="F132" s="240">
        <f t="shared" ref="F132:F147" si="11">C75</f>
        <v>0</v>
      </c>
      <c r="G132" s="223">
        <f t="shared" ref="G132:G147" si="12">IF(C75=0,0,F75)</f>
        <v>0</v>
      </c>
      <c r="H132" s="223">
        <f t="shared" ref="H132:H147" si="13">IF(C75=0,0,I75)</f>
        <v>0</v>
      </c>
      <c r="I132" s="223">
        <f t="shared" ref="I132:I147" si="14">IF(C75=0,0,L75)</f>
        <v>0</v>
      </c>
      <c r="J132" s="223">
        <f t="shared" ref="J132:J147" si="15">IF(C75=0,0,O75)</f>
        <v>0</v>
      </c>
      <c r="K132" s="223">
        <f t="shared" ref="K132:K147" si="16">IF(C75=0,0,S75)</f>
        <v>0</v>
      </c>
      <c r="L132" s="223">
        <f t="shared" ref="L132:L147" si="17">IF(C75=0,0,V75)</f>
        <v>0</v>
      </c>
      <c r="M132" s="223">
        <f t="shared" ref="M132:M147" si="18">IF(C75=0,0,Y75)</f>
        <v>0</v>
      </c>
      <c r="N132" s="223">
        <f t="shared" ref="N132:N147" si="19">IF(C75=0,0,AB75)</f>
        <v>0</v>
      </c>
      <c r="O132" s="223">
        <f t="shared" ref="O132:O147" si="20">IF(C75=0,0,AE75)</f>
        <v>0</v>
      </c>
      <c r="P132" s="223">
        <f t="shared" ref="P132:P147" si="21">IF(C75=0,0,AH75)</f>
        <v>0</v>
      </c>
      <c r="Q132" s="223"/>
      <c r="R132" s="240"/>
      <c r="S132" s="223">
        <f t="shared" si="9"/>
        <v>0</v>
      </c>
      <c r="T132" s="223">
        <f t="shared" si="10"/>
        <v>1.3199999999999999E-5</v>
      </c>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row>
    <row r="133" spans="3:54" ht="12.75" customHeight="1">
      <c r="C133" s="240">
        <f t="shared" si="8"/>
        <v>20</v>
      </c>
      <c r="D133" s="240"/>
      <c r="E133" s="240"/>
      <c r="F133" s="240">
        <f t="shared" si="11"/>
        <v>0</v>
      </c>
      <c r="G133" s="223">
        <f t="shared" si="12"/>
        <v>0</v>
      </c>
      <c r="H133" s="223">
        <f t="shared" si="13"/>
        <v>0</v>
      </c>
      <c r="I133" s="223">
        <f t="shared" si="14"/>
        <v>0</v>
      </c>
      <c r="J133" s="223">
        <f t="shared" si="15"/>
        <v>0</v>
      </c>
      <c r="K133" s="223">
        <f t="shared" si="16"/>
        <v>0</v>
      </c>
      <c r="L133" s="223">
        <f t="shared" si="17"/>
        <v>0</v>
      </c>
      <c r="M133" s="223">
        <f t="shared" si="18"/>
        <v>0</v>
      </c>
      <c r="N133" s="223">
        <f t="shared" si="19"/>
        <v>0</v>
      </c>
      <c r="O133" s="223">
        <f t="shared" si="20"/>
        <v>0</v>
      </c>
      <c r="P133" s="223">
        <f t="shared" si="21"/>
        <v>0</v>
      </c>
      <c r="Q133" s="223"/>
      <c r="R133" s="240"/>
      <c r="S133" s="223">
        <f t="shared" si="9"/>
        <v>0</v>
      </c>
      <c r="T133" s="223">
        <f t="shared" si="10"/>
        <v>1.33E-5</v>
      </c>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row>
    <row r="134" spans="3:54" ht="12.75" customHeight="1">
      <c r="C134" s="240">
        <f t="shared" si="8"/>
        <v>19</v>
      </c>
      <c r="D134" s="240"/>
      <c r="E134" s="240"/>
      <c r="F134" s="240">
        <f t="shared" si="11"/>
        <v>0</v>
      </c>
      <c r="G134" s="223">
        <f t="shared" si="12"/>
        <v>0</v>
      </c>
      <c r="H134" s="223">
        <f t="shared" si="13"/>
        <v>0</v>
      </c>
      <c r="I134" s="223">
        <f t="shared" si="14"/>
        <v>0</v>
      </c>
      <c r="J134" s="223">
        <f t="shared" si="15"/>
        <v>0</v>
      </c>
      <c r="K134" s="223">
        <f t="shared" si="16"/>
        <v>0</v>
      </c>
      <c r="L134" s="223">
        <f t="shared" si="17"/>
        <v>0</v>
      </c>
      <c r="M134" s="223">
        <f t="shared" si="18"/>
        <v>0</v>
      </c>
      <c r="N134" s="223">
        <f t="shared" si="19"/>
        <v>0</v>
      </c>
      <c r="O134" s="223">
        <f t="shared" si="20"/>
        <v>0</v>
      </c>
      <c r="P134" s="223">
        <f t="shared" si="21"/>
        <v>0</v>
      </c>
      <c r="Q134" s="223"/>
      <c r="R134" s="240"/>
      <c r="S134" s="223">
        <f t="shared" si="9"/>
        <v>0</v>
      </c>
      <c r="T134" s="223">
        <f t="shared" si="10"/>
        <v>1.3399999999999999E-5</v>
      </c>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row>
    <row r="135" spans="3:54" ht="12.75" customHeight="1">
      <c r="C135" s="240">
        <f t="shared" si="8"/>
        <v>18</v>
      </c>
      <c r="D135" s="240"/>
      <c r="E135" s="240"/>
      <c r="F135" s="240">
        <f t="shared" si="11"/>
        <v>0</v>
      </c>
      <c r="G135" s="223">
        <f t="shared" si="12"/>
        <v>0</v>
      </c>
      <c r="H135" s="223">
        <f t="shared" si="13"/>
        <v>0</v>
      </c>
      <c r="I135" s="223">
        <f t="shared" si="14"/>
        <v>0</v>
      </c>
      <c r="J135" s="223">
        <f t="shared" si="15"/>
        <v>0</v>
      </c>
      <c r="K135" s="223">
        <f t="shared" si="16"/>
        <v>0</v>
      </c>
      <c r="L135" s="223">
        <f t="shared" si="17"/>
        <v>0</v>
      </c>
      <c r="M135" s="223">
        <f t="shared" si="18"/>
        <v>0</v>
      </c>
      <c r="N135" s="223">
        <f t="shared" si="19"/>
        <v>0</v>
      </c>
      <c r="O135" s="223">
        <f t="shared" si="20"/>
        <v>0</v>
      </c>
      <c r="P135" s="223">
        <f t="shared" si="21"/>
        <v>0</v>
      </c>
      <c r="Q135" s="223"/>
      <c r="R135" s="240"/>
      <c r="S135" s="223">
        <f t="shared" si="9"/>
        <v>0</v>
      </c>
      <c r="T135" s="223">
        <f t="shared" si="10"/>
        <v>1.3499999999999999E-5</v>
      </c>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row>
    <row r="136" spans="3:54" ht="12.75" customHeight="1">
      <c r="C136" s="240">
        <f t="shared" si="8"/>
        <v>17</v>
      </c>
      <c r="D136" s="240"/>
      <c r="E136" s="240"/>
      <c r="F136" s="240">
        <f t="shared" si="11"/>
        <v>0</v>
      </c>
      <c r="G136" s="223">
        <f t="shared" si="12"/>
        <v>0</v>
      </c>
      <c r="H136" s="223">
        <f t="shared" si="13"/>
        <v>0</v>
      </c>
      <c r="I136" s="223">
        <f t="shared" si="14"/>
        <v>0</v>
      </c>
      <c r="J136" s="223">
        <f t="shared" si="15"/>
        <v>0</v>
      </c>
      <c r="K136" s="223">
        <f t="shared" si="16"/>
        <v>0</v>
      </c>
      <c r="L136" s="223">
        <f t="shared" si="17"/>
        <v>0</v>
      </c>
      <c r="M136" s="223">
        <f t="shared" si="18"/>
        <v>0</v>
      </c>
      <c r="N136" s="223">
        <f t="shared" si="19"/>
        <v>0</v>
      </c>
      <c r="O136" s="223">
        <f t="shared" si="20"/>
        <v>0</v>
      </c>
      <c r="P136" s="223">
        <f t="shared" si="21"/>
        <v>0</v>
      </c>
      <c r="Q136" s="223"/>
      <c r="R136" s="240"/>
      <c r="S136" s="223">
        <f t="shared" si="9"/>
        <v>0</v>
      </c>
      <c r="T136" s="223">
        <f t="shared" si="10"/>
        <v>1.3599999999999999E-5</v>
      </c>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row>
    <row r="137" spans="3:54" ht="12.75" customHeight="1">
      <c r="C137" s="240">
        <f t="shared" si="8"/>
        <v>16</v>
      </c>
      <c r="D137" s="240"/>
      <c r="E137" s="240"/>
      <c r="F137" s="240">
        <f t="shared" si="11"/>
        <v>0</v>
      </c>
      <c r="G137" s="223">
        <f t="shared" si="12"/>
        <v>0</v>
      </c>
      <c r="H137" s="223">
        <f t="shared" si="13"/>
        <v>0</v>
      </c>
      <c r="I137" s="223">
        <f t="shared" si="14"/>
        <v>0</v>
      </c>
      <c r="J137" s="223">
        <f t="shared" si="15"/>
        <v>0</v>
      </c>
      <c r="K137" s="223">
        <f t="shared" si="16"/>
        <v>0</v>
      </c>
      <c r="L137" s="223">
        <f t="shared" si="17"/>
        <v>0</v>
      </c>
      <c r="M137" s="223">
        <f t="shared" si="18"/>
        <v>0</v>
      </c>
      <c r="N137" s="223">
        <f t="shared" si="19"/>
        <v>0</v>
      </c>
      <c r="O137" s="223">
        <f t="shared" si="20"/>
        <v>0</v>
      </c>
      <c r="P137" s="223">
        <f t="shared" si="21"/>
        <v>0</v>
      </c>
      <c r="Q137" s="223"/>
      <c r="R137" s="240"/>
      <c r="S137" s="223">
        <f t="shared" si="9"/>
        <v>0</v>
      </c>
      <c r="T137" s="223">
        <f t="shared" si="10"/>
        <v>1.3699999999999999E-5</v>
      </c>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row>
    <row r="138" spans="3:54" ht="12.75" customHeight="1">
      <c r="C138" s="240">
        <f t="shared" si="8"/>
        <v>15</v>
      </c>
      <c r="D138" s="240"/>
      <c r="E138" s="240"/>
      <c r="F138" s="240">
        <f t="shared" si="11"/>
        <v>0</v>
      </c>
      <c r="G138" s="223">
        <f t="shared" si="12"/>
        <v>0</v>
      </c>
      <c r="H138" s="223">
        <f t="shared" si="13"/>
        <v>0</v>
      </c>
      <c r="I138" s="223">
        <f t="shared" si="14"/>
        <v>0</v>
      </c>
      <c r="J138" s="223">
        <f t="shared" si="15"/>
        <v>0</v>
      </c>
      <c r="K138" s="223">
        <f t="shared" si="16"/>
        <v>0</v>
      </c>
      <c r="L138" s="223">
        <f t="shared" si="17"/>
        <v>0</v>
      </c>
      <c r="M138" s="223">
        <f t="shared" si="18"/>
        <v>0</v>
      </c>
      <c r="N138" s="223">
        <f t="shared" si="19"/>
        <v>0</v>
      </c>
      <c r="O138" s="223">
        <f t="shared" si="20"/>
        <v>0</v>
      </c>
      <c r="P138" s="223">
        <f t="shared" si="21"/>
        <v>0</v>
      </c>
      <c r="Q138" s="223"/>
      <c r="R138" s="240"/>
      <c r="S138" s="223">
        <f t="shared" si="9"/>
        <v>0</v>
      </c>
      <c r="T138" s="223">
        <f t="shared" si="10"/>
        <v>1.38E-5</v>
      </c>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row>
    <row r="139" spans="3:54" ht="12.75" customHeight="1">
      <c r="C139" s="240">
        <f t="shared" si="8"/>
        <v>14</v>
      </c>
      <c r="D139" s="240"/>
      <c r="E139" s="240"/>
      <c r="F139" s="240">
        <f t="shared" si="11"/>
        <v>0</v>
      </c>
      <c r="G139" s="223">
        <f t="shared" si="12"/>
        <v>0</v>
      </c>
      <c r="H139" s="223">
        <f t="shared" si="13"/>
        <v>0</v>
      </c>
      <c r="I139" s="223">
        <f t="shared" si="14"/>
        <v>0</v>
      </c>
      <c r="J139" s="223">
        <f t="shared" si="15"/>
        <v>0</v>
      </c>
      <c r="K139" s="223">
        <f t="shared" si="16"/>
        <v>0</v>
      </c>
      <c r="L139" s="223">
        <f t="shared" si="17"/>
        <v>0</v>
      </c>
      <c r="M139" s="223">
        <f t="shared" si="18"/>
        <v>0</v>
      </c>
      <c r="N139" s="223">
        <f t="shared" si="19"/>
        <v>0</v>
      </c>
      <c r="O139" s="223">
        <f t="shared" si="20"/>
        <v>0</v>
      </c>
      <c r="P139" s="223">
        <f t="shared" si="21"/>
        <v>0</v>
      </c>
      <c r="Q139" s="223"/>
      <c r="R139" s="240"/>
      <c r="S139" s="223">
        <f t="shared" si="9"/>
        <v>0</v>
      </c>
      <c r="T139" s="223">
        <f t="shared" si="10"/>
        <v>1.3899999999999999E-5</v>
      </c>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row>
    <row r="140" spans="3:54" ht="12.75" customHeight="1">
      <c r="C140" s="240">
        <f t="shared" si="8"/>
        <v>13</v>
      </c>
      <c r="D140" s="240"/>
      <c r="E140" s="240"/>
      <c r="F140" s="240">
        <f t="shared" si="11"/>
        <v>0</v>
      </c>
      <c r="G140" s="223">
        <f t="shared" si="12"/>
        <v>0</v>
      </c>
      <c r="H140" s="223">
        <f t="shared" si="13"/>
        <v>0</v>
      </c>
      <c r="I140" s="223">
        <f t="shared" si="14"/>
        <v>0</v>
      </c>
      <c r="J140" s="223">
        <f t="shared" si="15"/>
        <v>0</v>
      </c>
      <c r="K140" s="223">
        <f t="shared" si="16"/>
        <v>0</v>
      </c>
      <c r="L140" s="223">
        <f t="shared" si="17"/>
        <v>0</v>
      </c>
      <c r="M140" s="223">
        <f t="shared" si="18"/>
        <v>0</v>
      </c>
      <c r="N140" s="223">
        <f t="shared" si="19"/>
        <v>0</v>
      </c>
      <c r="O140" s="223">
        <f t="shared" si="20"/>
        <v>0</v>
      </c>
      <c r="P140" s="223">
        <f t="shared" si="21"/>
        <v>0</v>
      </c>
      <c r="Q140" s="223"/>
      <c r="R140" s="240"/>
      <c r="S140" s="223">
        <f t="shared" si="9"/>
        <v>0</v>
      </c>
      <c r="T140" s="223">
        <f t="shared" si="10"/>
        <v>1.4E-5</v>
      </c>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row>
    <row r="141" spans="3:54" ht="12.75" customHeight="1">
      <c r="C141" s="240">
        <f t="shared" si="8"/>
        <v>12</v>
      </c>
      <c r="D141" s="240"/>
      <c r="E141" s="240"/>
      <c r="F141" s="240">
        <f t="shared" si="11"/>
        <v>0</v>
      </c>
      <c r="G141" s="223">
        <f t="shared" si="12"/>
        <v>0</v>
      </c>
      <c r="H141" s="223">
        <f t="shared" si="13"/>
        <v>0</v>
      </c>
      <c r="I141" s="223">
        <f t="shared" si="14"/>
        <v>0</v>
      </c>
      <c r="J141" s="223">
        <f t="shared" si="15"/>
        <v>0</v>
      </c>
      <c r="K141" s="223">
        <f t="shared" si="16"/>
        <v>0</v>
      </c>
      <c r="L141" s="223">
        <f t="shared" si="17"/>
        <v>0</v>
      </c>
      <c r="M141" s="223">
        <f t="shared" si="18"/>
        <v>0</v>
      </c>
      <c r="N141" s="223">
        <f t="shared" si="19"/>
        <v>0</v>
      </c>
      <c r="O141" s="223">
        <f t="shared" si="20"/>
        <v>0</v>
      </c>
      <c r="P141" s="223">
        <f t="shared" si="21"/>
        <v>0</v>
      </c>
      <c r="Q141" s="223"/>
      <c r="R141" s="240"/>
      <c r="S141" s="223">
        <f t="shared" si="9"/>
        <v>0</v>
      </c>
      <c r="T141" s="223">
        <f t="shared" si="10"/>
        <v>1.4099999999999999E-5</v>
      </c>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row>
    <row r="142" spans="3:54" ht="12.75" customHeight="1">
      <c r="C142" s="240">
        <f t="shared" si="8"/>
        <v>11</v>
      </c>
      <c r="D142" s="240"/>
      <c r="E142" s="240"/>
      <c r="F142" s="240">
        <f t="shared" si="11"/>
        <v>0</v>
      </c>
      <c r="G142" s="223">
        <f t="shared" si="12"/>
        <v>0</v>
      </c>
      <c r="H142" s="223">
        <f t="shared" si="13"/>
        <v>0</v>
      </c>
      <c r="I142" s="223">
        <f t="shared" si="14"/>
        <v>0</v>
      </c>
      <c r="J142" s="223">
        <f t="shared" si="15"/>
        <v>0</v>
      </c>
      <c r="K142" s="223">
        <f t="shared" si="16"/>
        <v>0</v>
      </c>
      <c r="L142" s="223">
        <f t="shared" si="17"/>
        <v>0</v>
      </c>
      <c r="M142" s="223">
        <f t="shared" si="18"/>
        <v>0</v>
      </c>
      <c r="N142" s="223">
        <f t="shared" si="19"/>
        <v>0</v>
      </c>
      <c r="O142" s="223">
        <f t="shared" si="20"/>
        <v>0</v>
      </c>
      <c r="P142" s="223">
        <f t="shared" si="21"/>
        <v>0</v>
      </c>
      <c r="Q142" s="223"/>
      <c r="R142" s="240"/>
      <c r="S142" s="223">
        <f t="shared" si="9"/>
        <v>0</v>
      </c>
      <c r="T142" s="223">
        <f t="shared" si="10"/>
        <v>1.42E-5</v>
      </c>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row>
    <row r="143" spans="3:54" ht="12.75" customHeight="1">
      <c r="C143" s="240">
        <f t="shared" si="8"/>
        <v>10</v>
      </c>
      <c r="D143" s="240"/>
      <c r="E143" s="240"/>
      <c r="F143" s="240">
        <f t="shared" si="11"/>
        <v>0</v>
      </c>
      <c r="G143" s="223">
        <f t="shared" si="12"/>
        <v>0</v>
      </c>
      <c r="H143" s="223">
        <f t="shared" si="13"/>
        <v>0</v>
      </c>
      <c r="I143" s="223">
        <f t="shared" si="14"/>
        <v>0</v>
      </c>
      <c r="J143" s="223">
        <f t="shared" si="15"/>
        <v>0</v>
      </c>
      <c r="K143" s="223">
        <f t="shared" si="16"/>
        <v>0</v>
      </c>
      <c r="L143" s="223">
        <f t="shared" si="17"/>
        <v>0</v>
      </c>
      <c r="M143" s="223">
        <f t="shared" si="18"/>
        <v>0</v>
      </c>
      <c r="N143" s="223">
        <f t="shared" si="19"/>
        <v>0</v>
      </c>
      <c r="O143" s="223">
        <f t="shared" si="20"/>
        <v>0</v>
      </c>
      <c r="P143" s="223">
        <f t="shared" si="21"/>
        <v>0</v>
      </c>
      <c r="Q143" s="223"/>
      <c r="R143" s="240"/>
      <c r="S143" s="223">
        <f t="shared" si="9"/>
        <v>0</v>
      </c>
      <c r="T143" s="223">
        <f t="shared" si="10"/>
        <v>1.4299999999999999E-5</v>
      </c>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row>
    <row r="144" spans="3:54" ht="12.75" customHeight="1">
      <c r="C144" s="240">
        <f t="shared" si="8"/>
        <v>9</v>
      </c>
      <c r="D144" s="240"/>
      <c r="E144" s="240"/>
      <c r="F144" s="240">
        <f t="shared" si="11"/>
        <v>0</v>
      </c>
      <c r="G144" s="223">
        <f t="shared" si="12"/>
        <v>0</v>
      </c>
      <c r="H144" s="223">
        <f t="shared" si="13"/>
        <v>0</v>
      </c>
      <c r="I144" s="223">
        <f t="shared" si="14"/>
        <v>0</v>
      </c>
      <c r="J144" s="223">
        <f t="shared" si="15"/>
        <v>0</v>
      </c>
      <c r="K144" s="223">
        <f t="shared" si="16"/>
        <v>0</v>
      </c>
      <c r="L144" s="223">
        <f t="shared" si="17"/>
        <v>0</v>
      </c>
      <c r="M144" s="223">
        <f t="shared" si="18"/>
        <v>0</v>
      </c>
      <c r="N144" s="223">
        <f t="shared" si="19"/>
        <v>0</v>
      </c>
      <c r="O144" s="223">
        <f t="shared" si="20"/>
        <v>0</v>
      </c>
      <c r="P144" s="223">
        <f t="shared" si="21"/>
        <v>0</v>
      </c>
      <c r="Q144" s="223"/>
      <c r="R144" s="240"/>
      <c r="S144" s="223">
        <f t="shared" si="9"/>
        <v>0</v>
      </c>
      <c r="T144" s="223">
        <f t="shared" si="10"/>
        <v>1.4399999999999999E-5</v>
      </c>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row>
    <row r="145" spans="3:55" ht="12.75" customHeight="1">
      <c r="C145" s="240">
        <f t="shared" si="8"/>
        <v>8</v>
      </c>
      <c r="D145" s="240"/>
      <c r="E145" s="240"/>
      <c r="F145" s="240">
        <f t="shared" si="11"/>
        <v>0</v>
      </c>
      <c r="G145" s="223">
        <f t="shared" si="12"/>
        <v>0</v>
      </c>
      <c r="H145" s="223">
        <f t="shared" si="13"/>
        <v>0</v>
      </c>
      <c r="I145" s="223">
        <f t="shared" si="14"/>
        <v>0</v>
      </c>
      <c r="J145" s="223">
        <f t="shared" si="15"/>
        <v>0</v>
      </c>
      <c r="K145" s="223">
        <f t="shared" si="16"/>
        <v>0</v>
      </c>
      <c r="L145" s="223">
        <f t="shared" si="17"/>
        <v>0</v>
      </c>
      <c r="M145" s="223">
        <f t="shared" si="18"/>
        <v>0</v>
      </c>
      <c r="N145" s="223">
        <f t="shared" si="19"/>
        <v>0</v>
      </c>
      <c r="O145" s="223">
        <f t="shared" si="20"/>
        <v>0</v>
      </c>
      <c r="P145" s="223">
        <f t="shared" si="21"/>
        <v>0</v>
      </c>
      <c r="Q145" s="223"/>
      <c r="R145" s="240"/>
      <c r="S145" s="223">
        <f t="shared" si="9"/>
        <v>0</v>
      </c>
      <c r="T145" s="223">
        <f t="shared" si="10"/>
        <v>1.45E-5</v>
      </c>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row>
    <row r="146" spans="3:55" ht="12.75" customHeight="1">
      <c r="C146" s="240">
        <f t="shared" si="8"/>
        <v>7</v>
      </c>
      <c r="D146" s="240"/>
      <c r="E146" s="240"/>
      <c r="F146" s="240">
        <f t="shared" si="11"/>
        <v>0</v>
      </c>
      <c r="G146" s="223">
        <f t="shared" si="12"/>
        <v>0</v>
      </c>
      <c r="H146" s="223">
        <f t="shared" si="13"/>
        <v>0</v>
      </c>
      <c r="I146" s="223">
        <f t="shared" si="14"/>
        <v>0</v>
      </c>
      <c r="J146" s="223">
        <f t="shared" si="15"/>
        <v>0</v>
      </c>
      <c r="K146" s="223">
        <f t="shared" si="16"/>
        <v>0</v>
      </c>
      <c r="L146" s="223">
        <f t="shared" si="17"/>
        <v>0</v>
      </c>
      <c r="M146" s="223">
        <f t="shared" si="18"/>
        <v>0</v>
      </c>
      <c r="N146" s="223">
        <f t="shared" si="19"/>
        <v>0</v>
      </c>
      <c r="O146" s="223">
        <f t="shared" si="20"/>
        <v>0</v>
      </c>
      <c r="P146" s="223">
        <f t="shared" si="21"/>
        <v>0</v>
      </c>
      <c r="Q146" s="223"/>
      <c r="R146" s="240"/>
      <c r="S146" s="223">
        <f t="shared" si="9"/>
        <v>0</v>
      </c>
      <c r="T146" s="223">
        <f t="shared" si="10"/>
        <v>1.4599999999999999E-5</v>
      </c>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row>
    <row r="147" spans="3:55" ht="12.75" customHeight="1">
      <c r="C147" s="240">
        <f t="shared" si="8"/>
        <v>6</v>
      </c>
      <c r="D147" s="240"/>
      <c r="E147" s="240"/>
      <c r="F147" s="240">
        <f t="shared" si="11"/>
        <v>0</v>
      </c>
      <c r="G147" s="223">
        <f t="shared" si="12"/>
        <v>0</v>
      </c>
      <c r="H147" s="223">
        <f t="shared" si="13"/>
        <v>0</v>
      </c>
      <c r="I147" s="223">
        <f t="shared" si="14"/>
        <v>0</v>
      </c>
      <c r="J147" s="223">
        <f t="shared" si="15"/>
        <v>0</v>
      </c>
      <c r="K147" s="223">
        <f t="shared" si="16"/>
        <v>0</v>
      </c>
      <c r="L147" s="223">
        <f t="shared" si="17"/>
        <v>0</v>
      </c>
      <c r="M147" s="223">
        <f t="shared" si="18"/>
        <v>0</v>
      </c>
      <c r="N147" s="223">
        <f t="shared" si="19"/>
        <v>0</v>
      </c>
      <c r="O147" s="223">
        <f t="shared" si="20"/>
        <v>0</v>
      </c>
      <c r="P147" s="223">
        <f t="shared" si="21"/>
        <v>0</v>
      </c>
      <c r="Q147" s="223"/>
      <c r="R147" s="240"/>
      <c r="S147" s="223">
        <f t="shared" si="9"/>
        <v>0</v>
      </c>
      <c r="T147" s="223">
        <f t="shared" si="10"/>
        <v>1.47E-5</v>
      </c>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row>
    <row r="148" spans="3:55" ht="12.75" customHeight="1">
      <c r="C148" s="189"/>
      <c r="D148" s="189"/>
      <c r="E148" s="189"/>
      <c r="F148" s="240"/>
      <c r="G148" s="242"/>
      <c r="H148" s="242"/>
      <c r="I148" s="242"/>
      <c r="J148" s="242"/>
      <c r="K148" s="242"/>
      <c r="L148" s="242"/>
      <c r="M148" s="242"/>
      <c r="N148" s="242"/>
      <c r="O148" s="242"/>
      <c r="P148" s="243"/>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row>
    <row r="149" spans="3:55" ht="12.75" customHeight="1">
      <c r="C149" s="189"/>
      <c r="D149" s="189"/>
      <c r="E149" s="189"/>
      <c r="F149" s="189"/>
      <c r="G149" s="189"/>
      <c r="H149" s="242"/>
      <c r="I149" s="242"/>
      <c r="J149" s="242"/>
      <c r="K149" s="242"/>
      <c r="L149" s="242"/>
      <c r="M149" s="242"/>
      <c r="N149" s="242"/>
      <c r="O149" s="242"/>
      <c r="P149" s="243"/>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row>
    <row r="150" spans="3:55" ht="12.75" customHeight="1">
      <c r="C150" s="189"/>
      <c r="D150" s="189"/>
      <c r="E150" s="189"/>
      <c r="F150" s="189"/>
      <c r="G150" s="242" t="str">
        <f>D50</f>
        <v>1. Municipal financial impact</v>
      </c>
      <c r="H150" s="242" t="str">
        <f>H50</f>
        <v>2. Local resilience</v>
      </c>
      <c r="I150" s="242" t="str">
        <f>K50</f>
        <v>3. Climate change</v>
      </c>
      <c r="J150" s="242" t="str">
        <f>N50</f>
        <v xml:space="preserve">4. Construction </v>
      </c>
      <c r="K150" s="242" t="str">
        <f>Q50</f>
        <v>5. Operations and environmental impacts</v>
      </c>
      <c r="L150" s="242" t="str">
        <f>U50</f>
        <v>6. Municipal services</v>
      </c>
      <c r="M150" s="242" t="str">
        <f>X50</f>
        <v>7. Economic development</v>
      </c>
      <c r="N150" s="242" t="str">
        <f>AA50</f>
        <v>8. Community concerns</v>
      </c>
      <c r="O150" s="242" t="str">
        <f>AD50</f>
        <v>Other1</v>
      </c>
      <c r="P150" s="243" t="str">
        <f>AG50</f>
        <v>Other2</v>
      </c>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row>
    <row r="151" spans="3:55" ht="12.75" customHeight="1">
      <c r="C151" s="240">
        <v>1</v>
      </c>
      <c r="D151" s="240"/>
      <c r="E151" s="240"/>
      <c r="F151" s="240">
        <f t="shared" ref="F151:F156" si="22">VLOOKUP($C151,$C$122:$R$147,3,FALSE)</f>
        <v>0</v>
      </c>
      <c r="G151" s="223" t="str">
        <f t="shared" ref="G151:G156" si="23">VLOOKUP($C151,$C$122:$R$147,4,FALSE)</f>
        <v>Pump'id up</v>
      </c>
      <c r="H151" s="223">
        <f t="shared" ref="H151:H156" si="24">VLOOKUP($C151,$C$122:$R$147,5,FALSE)</f>
        <v>2</v>
      </c>
      <c r="I151" s="223">
        <f t="shared" ref="I151:I156" si="25">VLOOKUP($C151,$C$122:$R$147,6,FALSE)</f>
        <v>20</v>
      </c>
      <c r="J151" s="223">
        <f t="shared" ref="J151:J156" si="26">VLOOKUP($C151,$C$122:$R$147,7,FALSE)</f>
        <v>40</v>
      </c>
      <c r="K151" s="223">
        <f t="shared" ref="K151:K156" si="27">VLOOKUP($C151,$C$122:$R$147,8,FALSE)</f>
        <v>10</v>
      </c>
      <c r="L151" s="223">
        <f t="shared" ref="L151:L156" si="28">VLOOKUP($C151,$C$122:$R$147,9,FALSE)</f>
        <v>14</v>
      </c>
      <c r="M151" s="223">
        <f t="shared" ref="M151:M156" si="29">VLOOKUP($C151,$C$122:$R$147,10,FALSE)</f>
        <v>10</v>
      </c>
      <c r="N151" s="223">
        <f t="shared" ref="N151:N156" si="30">VLOOKUP($C151,$C$122:$R$147,11,FALSE)</f>
        <v>0</v>
      </c>
      <c r="O151" s="223">
        <f t="shared" ref="O151:O156" si="31">VLOOKUP($C151,$C$122:$R$147,12,FALSE)</f>
        <v>14</v>
      </c>
      <c r="P151" s="223">
        <f t="shared" ref="P151:P156" si="32">VLOOKUP($C151,$C$122:$R$147,13,FALSE)</f>
        <v>0</v>
      </c>
      <c r="Q151" s="189"/>
      <c r="R151" s="189"/>
      <c r="S151" s="212">
        <f t="shared" ref="S151:S156" si="33">SUM(G151:P151)</f>
        <v>110</v>
      </c>
      <c r="T151" s="189"/>
      <c r="V151" s="189"/>
      <c r="W151" s="189"/>
      <c r="X151" s="212" t="str">
        <f>G151</f>
        <v>Pump'id up</v>
      </c>
      <c r="Y151" s="212">
        <f>S151</f>
        <v>110</v>
      </c>
      <c r="Z151" s="189"/>
      <c r="AA151" s="245">
        <f>S151/$AJ$67</f>
        <v>0.55000000000000004</v>
      </c>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row>
    <row r="152" spans="3:55" ht="12.75" customHeight="1">
      <c r="C152" s="240">
        <v>2</v>
      </c>
      <c r="D152" s="240"/>
      <c r="E152" s="240"/>
      <c r="F152" s="240">
        <f t="shared" si="22"/>
        <v>0</v>
      </c>
      <c r="G152" s="223" t="str">
        <f t="shared" si="23"/>
        <v>Solar +</v>
      </c>
      <c r="H152" s="223">
        <f t="shared" si="24"/>
        <v>4</v>
      </c>
      <c r="I152" s="223">
        <f t="shared" si="25"/>
        <v>8</v>
      </c>
      <c r="J152" s="223">
        <f t="shared" si="26"/>
        <v>32</v>
      </c>
      <c r="K152" s="223">
        <f t="shared" si="27"/>
        <v>12</v>
      </c>
      <c r="L152" s="223">
        <f t="shared" si="28"/>
        <v>16</v>
      </c>
      <c r="M152" s="223">
        <f t="shared" si="29"/>
        <v>10</v>
      </c>
      <c r="N152" s="223">
        <f t="shared" si="30"/>
        <v>0</v>
      </c>
      <c r="O152" s="223">
        <f t="shared" si="31"/>
        <v>14</v>
      </c>
      <c r="P152" s="223">
        <f t="shared" si="32"/>
        <v>2</v>
      </c>
      <c r="Q152" s="189"/>
      <c r="R152" s="189"/>
      <c r="S152" s="212">
        <f t="shared" si="33"/>
        <v>98</v>
      </c>
      <c r="T152" s="189"/>
      <c r="U152" s="189"/>
      <c r="V152" s="189"/>
      <c r="W152" s="189"/>
      <c r="X152" s="212" t="str">
        <f t="shared" ref="X152:X156" si="34">G152</f>
        <v>Solar +</v>
      </c>
      <c r="Y152" s="212">
        <f t="shared" ref="Y152:Y156" si="35">S152</f>
        <v>98</v>
      </c>
      <c r="Z152" s="189"/>
      <c r="AA152" s="245">
        <f t="shared" ref="AA152:AA156" si="36">S152/$AJ$67</f>
        <v>0.49</v>
      </c>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row>
    <row r="153" spans="3:55" ht="12.75" customHeight="1">
      <c r="C153" s="240">
        <v>3</v>
      </c>
      <c r="D153" s="240"/>
      <c r="E153" s="240"/>
      <c r="F153" s="240">
        <f t="shared" si="22"/>
        <v>0</v>
      </c>
      <c r="G153" s="223" t="str">
        <f t="shared" si="23"/>
        <v>Windy City</v>
      </c>
      <c r="H153" s="223">
        <f t="shared" si="24"/>
        <v>2</v>
      </c>
      <c r="I153" s="223">
        <f t="shared" si="25"/>
        <v>16</v>
      </c>
      <c r="J153" s="223">
        <f t="shared" si="26"/>
        <v>40</v>
      </c>
      <c r="K153" s="223">
        <f t="shared" si="27"/>
        <v>10</v>
      </c>
      <c r="L153" s="223">
        <f t="shared" si="28"/>
        <v>10</v>
      </c>
      <c r="M153" s="223">
        <f t="shared" si="29"/>
        <v>6</v>
      </c>
      <c r="N153" s="223">
        <f t="shared" si="30"/>
        <v>0</v>
      </c>
      <c r="O153" s="223">
        <f t="shared" si="31"/>
        <v>6</v>
      </c>
      <c r="P153" s="223">
        <f t="shared" si="32"/>
        <v>4</v>
      </c>
      <c r="Q153" s="189"/>
      <c r="R153" s="189"/>
      <c r="S153" s="212">
        <f t="shared" si="33"/>
        <v>94</v>
      </c>
      <c r="T153" s="189"/>
      <c r="U153" s="189"/>
      <c r="V153" s="189"/>
      <c r="W153" s="189"/>
      <c r="X153" s="212" t="str">
        <f t="shared" si="34"/>
        <v>Windy City</v>
      </c>
      <c r="Y153" s="212">
        <f t="shared" si="35"/>
        <v>94</v>
      </c>
      <c r="Z153" s="189"/>
      <c r="AA153" s="245">
        <f t="shared" si="36"/>
        <v>0.47</v>
      </c>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row>
    <row r="154" spans="3:55" ht="12.75" customHeight="1">
      <c r="C154" s="240">
        <v>4</v>
      </c>
      <c r="D154" s="240"/>
      <c r="E154" s="240"/>
      <c r="F154" s="240">
        <f t="shared" si="22"/>
        <v>0</v>
      </c>
      <c r="G154" s="223" t="str">
        <f t="shared" si="23"/>
        <v>PV Plus</v>
      </c>
      <c r="H154" s="223">
        <f t="shared" si="24"/>
        <v>16</v>
      </c>
      <c r="I154" s="223">
        <f t="shared" si="25"/>
        <v>4</v>
      </c>
      <c r="J154" s="223">
        <f t="shared" si="26"/>
        <v>8</v>
      </c>
      <c r="K154" s="223">
        <f t="shared" si="27"/>
        <v>14</v>
      </c>
      <c r="L154" s="223">
        <f t="shared" si="28"/>
        <v>16</v>
      </c>
      <c r="M154" s="223">
        <f t="shared" si="29"/>
        <v>10</v>
      </c>
      <c r="N154" s="223">
        <f t="shared" si="30"/>
        <v>0</v>
      </c>
      <c r="O154" s="223">
        <f t="shared" si="31"/>
        <v>14</v>
      </c>
      <c r="P154" s="223">
        <f t="shared" si="32"/>
        <v>6</v>
      </c>
      <c r="Q154" s="189"/>
      <c r="R154" s="189"/>
      <c r="S154" s="212">
        <f t="shared" si="33"/>
        <v>88</v>
      </c>
      <c r="T154" s="189"/>
      <c r="U154" s="189"/>
      <c r="V154" s="189"/>
      <c r="W154" s="189"/>
      <c r="X154" s="212" t="str">
        <f t="shared" si="34"/>
        <v>PV Plus</v>
      </c>
      <c r="Y154" s="212">
        <f t="shared" si="35"/>
        <v>88</v>
      </c>
      <c r="Z154" s="189"/>
      <c r="AA154" s="245">
        <f t="shared" si="36"/>
        <v>0.44</v>
      </c>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row>
    <row r="155" spans="3:55" ht="12.75" customHeight="1">
      <c r="C155" s="240">
        <v>5</v>
      </c>
      <c r="D155" s="240"/>
      <c r="E155" s="240"/>
      <c r="F155" s="240">
        <f t="shared" si="22"/>
        <v>0</v>
      </c>
      <c r="G155" s="223" t="str">
        <f t="shared" si="23"/>
        <v>Max score</v>
      </c>
      <c r="H155" s="223">
        <f t="shared" si="24"/>
        <v>2</v>
      </c>
      <c r="I155" s="223">
        <f t="shared" si="25"/>
        <v>4</v>
      </c>
      <c r="J155" s="223">
        <f t="shared" si="26"/>
        <v>4</v>
      </c>
      <c r="K155" s="223">
        <f t="shared" si="27"/>
        <v>2</v>
      </c>
      <c r="L155" s="223">
        <f t="shared" si="28"/>
        <v>2</v>
      </c>
      <c r="M155" s="223">
        <f t="shared" si="29"/>
        <v>2</v>
      </c>
      <c r="N155" s="223">
        <f t="shared" si="30"/>
        <v>0</v>
      </c>
      <c r="O155" s="223">
        <f t="shared" si="31"/>
        <v>2</v>
      </c>
      <c r="P155" s="223">
        <f t="shared" si="32"/>
        <v>2</v>
      </c>
      <c r="Q155" s="189"/>
      <c r="R155" s="189"/>
      <c r="S155" s="212">
        <f t="shared" si="33"/>
        <v>20</v>
      </c>
      <c r="T155" s="189"/>
      <c r="U155" s="189"/>
      <c r="V155" s="189"/>
      <c r="W155" s="189"/>
      <c r="X155" s="212" t="str">
        <f t="shared" si="34"/>
        <v>Max score</v>
      </c>
      <c r="Y155" s="212">
        <f t="shared" si="35"/>
        <v>20</v>
      </c>
      <c r="Z155" s="189"/>
      <c r="AA155" s="245">
        <f t="shared" si="36"/>
        <v>0.1</v>
      </c>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row>
    <row r="156" spans="3:55" ht="12.75" customHeight="1">
      <c r="C156" s="240">
        <v>6</v>
      </c>
      <c r="D156" s="240"/>
      <c r="E156" s="240"/>
      <c r="F156" s="240">
        <f t="shared" si="22"/>
        <v>0</v>
      </c>
      <c r="G156" s="223">
        <f t="shared" si="23"/>
        <v>0</v>
      </c>
      <c r="H156" s="223">
        <f t="shared" si="24"/>
        <v>0</v>
      </c>
      <c r="I156" s="223">
        <f t="shared" si="25"/>
        <v>0</v>
      </c>
      <c r="J156" s="223">
        <f t="shared" si="26"/>
        <v>0</v>
      </c>
      <c r="K156" s="223">
        <f t="shared" si="27"/>
        <v>0</v>
      </c>
      <c r="L156" s="223">
        <f t="shared" si="28"/>
        <v>0</v>
      </c>
      <c r="M156" s="223">
        <f t="shared" si="29"/>
        <v>0</v>
      </c>
      <c r="N156" s="223">
        <f t="shared" si="30"/>
        <v>0</v>
      </c>
      <c r="O156" s="223">
        <f t="shared" si="31"/>
        <v>0</v>
      </c>
      <c r="P156" s="223">
        <f t="shared" si="32"/>
        <v>0</v>
      </c>
      <c r="Q156" s="189"/>
      <c r="R156" s="189"/>
      <c r="S156" s="212">
        <f t="shared" si="33"/>
        <v>0</v>
      </c>
      <c r="T156" s="189"/>
      <c r="U156" s="189"/>
      <c r="V156" s="189"/>
      <c r="W156" s="189"/>
      <c r="X156" s="212">
        <f t="shared" si="34"/>
        <v>0</v>
      </c>
      <c r="Y156" s="212">
        <f t="shared" si="35"/>
        <v>0</v>
      </c>
      <c r="Z156" s="189"/>
      <c r="AA156" s="245">
        <f t="shared" si="36"/>
        <v>0</v>
      </c>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row>
    <row r="157" spans="3:55" ht="12.75" customHeight="1">
      <c r="C157" s="240"/>
      <c r="D157" s="240"/>
      <c r="E157" s="240"/>
      <c r="F157" s="240"/>
      <c r="G157" s="223"/>
      <c r="H157" s="223"/>
      <c r="I157" s="223"/>
      <c r="J157" s="223"/>
      <c r="K157" s="223"/>
      <c r="L157" s="223"/>
      <c r="M157" s="223"/>
      <c r="N157" s="223"/>
      <c r="O157" s="223"/>
      <c r="P157" s="223"/>
      <c r="Q157" s="189"/>
      <c r="R157" s="189"/>
      <c r="S157" s="212"/>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row>
    <row r="158" spans="3:55" ht="12.75" customHeight="1">
      <c r="C158" s="240"/>
      <c r="D158" s="240"/>
      <c r="E158" s="240"/>
      <c r="F158" s="240"/>
      <c r="G158" s="223"/>
      <c r="H158" s="223"/>
      <c r="I158" s="223"/>
      <c r="J158" s="223"/>
      <c r="K158" s="223"/>
      <c r="L158" s="223"/>
      <c r="M158" s="223"/>
      <c r="N158" s="223"/>
      <c r="O158" s="223"/>
      <c r="P158" s="223"/>
      <c r="Q158" s="189"/>
      <c r="R158" s="189"/>
      <c r="S158" s="212"/>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row>
    <row r="159" spans="3:55" ht="12.75" customHeight="1">
      <c r="C159" s="240"/>
      <c r="D159" s="240"/>
      <c r="E159" s="240"/>
      <c r="F159" s="240"/>
      <c r="G159" s="223"/>
      <c r="H159" s="223"/>
      <c r="I159" s="223"/>
      <c r="J159" s="223"/>
      <c r="K159" s="223"/>
      <c r="L159" s="223"/>
      <c r="M159" s="223"/>
      <c r="N159" s="223"/>
      <c r="O159" s="223"/>
      <c r="P159" s="223"/>
      <c r="Q159" s="189"/>
      <c r="R159" s="189"/>
      <c r="S159" s="212"/>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row>
    <row r="160" spans="3:55" ht="12.75" customHeight="1">
      <c r="C160" s="240"/>
      <c r="D160" s="240"/>
      <c r="E160" s="240"/>
      <c r="F160" s="240"/>
      <c r="G160" s="223"/>
      <c r="H160" s="223"/>
      <c r="I160" s="223"/>
      <c r="J160" s="223"/>
      <c r="K160" s="223"/>
      <c r="L160" s="223"/>
      <c r="M160" s="223"/>
      <c r="N160" s="223"/>
      <c r="O160" s="223"/>
      <c r="P160" s="223"/>
      <c r="Q160" s="189"/>
      <c r="R160" s="189"/>
      <c r="S160" s="212"/>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row>
    <row r="161" spans="3:55" ht="12.75" customHeight="1">
      <c r="C161" s="240"/>
      <c r="D161" s="240"/>
      <c r="E161" s="240"/>
      <c r="F161" s="240"/>
      <c r="G161" s="223"/>
      <c r="H161" s="223"/>
      <c r="I161" s="223"/>
      <c r="J161" s="223"/>
      <c r="K161" s="223"/>
      <c r="L161" s="223"/>
      <c r="M161" s="223"/>
      <c r="N161" s="223"/>
      <c r="O161" s="223"/>
      <c r="P161" s="223"/>
      <c r="Q161" s="189"/>
      <c r="R161" s="189"/>
      <c r="S161" s="212"/>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row>
    <row r="162" spans="3:55" ht="12.75" customHeight="1">
      <c r="C162" s="240"/>
      <c r="D162" s="240"/>
      <c r="E162" s="240"/>
      <c r="F162" s="240"/>
      <c r="G162" s="223"/>
      <c r="H162" s="223"/>
      <c r="I162" s="223"/>
      <c r="J162" s="223"/>
      <c r="K162" s="223"/>
      <c r="L162" s="223"/>
      <c r="M162" s="223"/>
      <c r="N162" s="223"/>
      <c r="O162" s="223"/>
      <c r="P162" s="223"/>
      <c r="Q162" s="189"/>
      <c r="R162" s="189"/>
      <c r="S162" s="212"/>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row>
    <row r="163" spans="3:55" ht="12.75" customHeight="1">
      <c r="C163" s="240"/>
      <c r="D163" s="240"/>
      <c r="E163" s="240"/>
      <c r="F163" s="240"/>
      <c r="G163" s="223"/>
      <c r="H163" s="223"/>
      <c r="I163" s="223"/>
      <c r="J163" s="223"/>
      <c r="K163" s="223"/>
      <c r="L163" s="223"/>
      <c r="M163" s="223"/>
      <c r="N163" s="223"/>
      <c r="O163" s="223"/>
      <c r="P163" s="223"/>
      <c r="Q163" s="189"/>
      <c r="R163" s="189"/>
      <c r="S163" s="212"/>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row>
    <row r="164" spans="3:55" ht="12.75" customHeight="1">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row>
    <row r="165" spans="3:55" ht="12.75" customHeight="1">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row>
    <row r="166" spans="3:55" ht="12.75" customHeight="1">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row>
    <row r="167" spans="3:55" ht="12.75" customHeight="1">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row>
    <row r="168" spans="3:55" ht="12.75" customHeight="1">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row>
    <row r="169" spans="3:55" ht="12.75" customHeight="1">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row>
    <row r="170" spans="3:55" ht="12.75" customHeight="1">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row>
    <row r="171" spans="3:55" ht="12.75" customHeight="1">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row>
    <row r="172" spans="3:55" ht="12.75" customHeight="1">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row>
    <row r="173" spans="3:55" ht="12.75" customHeight="1">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row>
    <row r="174" spans="3:55" ht="12.75" customHeight="1">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row>
    <row r="175" spans="3:55" ht="12.75" customHeight="1">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row>
    <row r="176" spans="3:55" ht="12.75" customHeight="1">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row>
    <row r="177" spans="3:55" ht="12.75" customHeight="1">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row>
    <row r="178" spans="3:55" ht="12.75" customHeight="1">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row>
    <row r="179" spans="3:55" ht="12.75" customHeight="1">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89"/>
      <c r="BC179" s="189"/>
    </row>
    <row r="180" spans="3:55" ht="12.75" customHeight="1">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89"/>
      <c r="BC180" s="189"/>
    </row>
    <row r="181" spans="3:55" ht="12.75" customHeight="1">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row>
    <row r="182" spans="3:55" ht="12.75" customHeight="1">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89"/>
      <c r="BC182" s="189"/>
    </row>
    <row r="183" spans="3:55" ht="12.75" customHeight="1">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row>
    <row r="184" spans="3:55" ht="12.75" customHeight="1">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89"/>
      <c r="BC184" s="189"/>
    </row>
    <row r="185" spans="3:55" ht="12.75" customHeight="1">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89"/>
    </row>
    <row r="186" spans="3:55" ht="12.75" customHeight="1">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row>
    <row r="187" spans="3:55" ht="12.75" customHeight="1">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row>
    <row r="188" spans="3:55" ht="12.75" customHeight="1">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89"/>
    </row>
    <row r="189" spans="3:55" ht="12.75" customHeight="1">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c r="BB189" s="189"/>
      <c r="BC189" s="189"/>
    </row>
    <row r="190" spans="3:55" ht="12.75" customHeight="1">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row>
    <row r="191" spans="3:55" ht="12.75" customHeight="1">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89"/>
    </row>
    <row r="192" spans="3:55" ht="12.75" customHeight="1">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89"/>
    </row>
    <row r="193" spans="3:55" ht="12.75" customHeight="1">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row>
    <row r="194" spans="3:55" ht="12.75" customHeight="1">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row>
    <row r="195" spans="3:55" ht="12.75" customHeight="1">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row>
    <row r="196" spans="3:55" ht="12.75" customHeight="1">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89"/>
    </row>
    <row r="197" spans="3:55" ht="12.75" customHeight="1">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row>
    <row r="198" spans="3:55" ht="12.75" customHeight="1">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row>
    <row r="199" spans="3:55" ht="12.75" customHeight="1">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row>
    <row r="200" spans="3:55" ht="12.75" customHeight="1">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row>
    <row r="201" spans="3:55" ht="12.75" customHeight="1">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row>
    <row r="202" spans="3:55" ht="12.75" customHeight="1">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row>
    <row r="203" spans="3:55" ht="12.75" customHeight="1">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row>
    <row r="204" spans="3:55" ht="12.75" customHeight="1">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row>
    <row r="205" spans="3:55" ht="12.75" customHeight="1">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row>
    <row r="206" spans="3:55" ht="12.75" customHeight="1">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row>
    <row r="207" spans="3:55" ht="12.75" customHeight="1">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row>
    <row r="208" spans="3:55" ht="12.75" customHeight="1">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row>
    <row r="209" spans="3:55" ht="12.75" customHeight="1">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row>
    <row r="210" spans="3:55" ht="12.75" customHeight="1">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row>
    <row r="211" spans="3:55" ht="12.75" customHeight="1">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row>
    <row r="212" spans="3:55" ht="12.75" customHeight="1">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row>
    <row r="213" spans="3:55" ht="12.75" customHeight="1">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row>
    <row r="214" spans="3:55" ht="12.75" customHeight="1">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row>
    <row r="215" spans="3:55" ht="12.75" customHeight="1">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row>
    <row r="216" spans="3:55" ht="12.75" customHeight="1">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row>
    <row r="217" spans="3:55" ht="12.75" customHeight="1">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row>
    <row r="218" spans="3:55" ht="12.75" customHeight="1">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row>
    <row r="219" spans="3:55" ht="12.75" customHeight="1">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row>
    <row r="220" spans="3:55" ht="12.75" customHeight="1">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row>
    <row r="221" spans="3:55" ht="12.75" customHeight="1">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row>
    <row r="222" spans="3:55" ht="12.75" customHeight="1">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row>
    <row r="223" spans="3:55" ht="12.75" customHeight="1">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row>
    <row r="224" spans="3:55" ht="12.75" customHeight="1">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row>
    <row r="225" spans="3:55" ht="12.75" customHeight="1">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row>
    <row r="226" spans="3:55" ht="12.75" customHeight="1">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row>
    <row r="227" spans="3:55" ht="12.75" customHeight="1">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row>
    <row r="228" spans="3:55" ht="12.75" customHeight="1">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row>
    <row r="229" spans="3:55" ht="12.75" customHeight="1">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row>
    <row r="230" spans="3:55" ht="12.75" customHeight="1">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row>
    <row r="231" spans="3:55" ht="12.75" customHeight="1">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c r="BB231" s="189"/>
      <c r="BC231" s="189"/>
    </row>
    <row r="232" spans="3:55" ht="12.75" customHeight="1">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row>
    <row r="233" spans="3:55" ht="12.75" customHeight="1">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row>
    <row r="234" spans="3:55" ht="12.75" customHeight="1">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row>
    <row r="235" spans="3:55" ht="12.75" customHeight="1">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row>
    <row r="236" spans="3:55" ht="12.75" customHeight="1">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row>
    <row r="237" spans="3:55" ht="12.75" customHeight="1">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row>
    <row r="238" spans="3:55" ht="12.75" customHeight="1">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row>
    <row r="239" spans="3:55" ht="12.75" customHeight="1">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row>
    <row r="240" spans="3:55" ht="12.75" customHeight="1">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row>
    <row r="241" spans="3:55" ht="12.75" customHeight="1">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row>
    <row r="242" spans="3:55" ht="12.75" customHeight="1">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row>
    <row r="243" spans="3:55" ht="12.75" customHeight="1">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row>
    <row r="244" spans="3:55" ht="12.75" customHeight="1">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89"/>
      <c r="BC244" s="189"/>
    </row>
    <row r="245" spans="3:55" ht="12.75" customHeight="1">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row>
    <row r="246" spans="3:55" ht="12.75" customHeight="1">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row>
    <row r="247" spans="3:55" ht="12.75" customHeight="1">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row>
    <row r="248" spans="3:55" ht="12.75" customHeight="1">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row>
    <row r="249" spans="3:55" ht="12.75" customHeight="1">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row>
    <row r="250" spans="3:55" ht="12.75" customHeight="1">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row>
    <row r="251" spans="3:55" ht="12.75" customHeight="1">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row>
    <row r="252" spans="3:55" ht="12.75" customHeight="1">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row>
    <row r="253" spans="3:55" ht="12.75" customHeight="1">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row>
    <row r="254" spans="3:55" ht="12.75" customHeight="1">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row>
    <row r="255" spans="3:55" ht="12.75" customHeight="1">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row>
    <row r="256" spans="3:55" ht="12.75" customHeight="1">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row>
    <row r="257" spans="3:55" ht="12.75" customHeight="1">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row>
    <row r="258" spans="3:55" ht="12.75" customHeight="1">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row>
    <row r="259" spans="3:55" ht="12.75" customHeight="1">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row>
    <row r="260" spans="3:55" ht="12.75" customHeight="1">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row>
    <row r="261" spans="3:55" ht="12.75" customHeight="1">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row>
    <row r="262" spans="3:55" ht="12.75" customHeight="1">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row>
    <row r="263" spans="3:55" ht="12.75" customHeight="1">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row>
    <row r="264" spans="3:55" ht="12.75" customHeight="1">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row>
    <row r="265" spans="3:55" ht="12.75" customHeight="1">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row>
    <row r="266" spans="3:55" ht="12.75" customHeight="1">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row>
    <row r="267" spans="3:55" ht="12.75" customHeight="1">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row>
    <row r="268" spans="3:55" ht="12.75" customHeight="1">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row>
    <row r="269" spans="3:55" ht="12.75" customHeight="1">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row>
    <row r="270" spans="3:55" ht="12.75" customHeight="1">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row>
    <row r="271" spans="3:55" ht="12.75" customHeight="1">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row>
    <row r="272" spans="3:55" ht="12.75" customHeight="1">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row>
    <row r="273" spans="3:55" ht="12.75" customHeight="1">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row>
    <row r="274" spans="3:55" ht="12.75" customHeight="1">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row>
    <row r="275" spans="3:55" ht="12.75" customHeight="1">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row>
    <row r="276" spans="3:55" ht="12.75" customHeight="1">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row>
    <row r="277" spans="3:55" ht="12.75" customHeight="1">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row>
    <row r="278" spans="3:55" ht="12.75" customHeight="1">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row>
    <row r="279" spans="3:55" ht="12.75" customHeight="1">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row>
    <row r="280" spans="3:55" ht="12.75" customHeight="1">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row>
    <row r="281" spans="3:55" ht="12.75" customHeight="1">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row>
    <row r="282" spans="3:55" ht="12.75" customHeight="1">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row>
    <row r="283" spans="3:55" ht="12.75" customHeight="1">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row>
    <row r="284" spans="3:55" ht="12.75" customHeight="1">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row>
    <row r="285" spans="3:55" ht="12.75" customHeight="1">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row>
    <row r="286" spans="3:55" ht="12.75" customHeight="1">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row>
    <row r="287" spans="3:55" ht="12.75" customHeight="1">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row>
    <row r="288" spans="3:55" ht="12.75" customHeight="1">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row>
    <row r="289" spans="3:55" ht="12.75" customHeight="1">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row>
    <row r="290" spans="3:55" ht="12.75" customHeight="1">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row>
    <row r="291" spans="3:55" ht="12.75" customHeight="1">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row>
    <row r="292" spans="3:55" ht="12.75" customHeight="1">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row>
    <row r="293" spans="3:55" ht="12.75" customHeight="1">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row>
    <row r="294" spans="3:55" ht="12.75" customHeight="1">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row>
    <row r="295" spans="3:55" ht="12.75" customHeight="1">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row>
    <row r="296" spans="3:55" ht="12.75" customHeight="1">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row>
    <row r="297" spans="3:55" ht="12.75" customHeight="1">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row>
    <row r="298" spans="3:55" ht="12.75" customHeight="1">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row>
    <row r="299" spans="3:55" ht="12.75" customHeight="1">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row>
    <row r="300" spans="3:55" ht="12.75" customHeight="1">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row>
    <row r="301" spans="3:55" ht="12.75" customHeight="1">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row>
    <row r="302" spans="3:55" ht="12.75" customHeight="1">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row>
    <row r="303" spans="3:55" ht="12.75" customHeight="1">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row>
    <row r="304" spans="3:55" ht="12.75" customHeight="1">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row>
    <row r="305" spans="3:55" ht="12.75" customHeight="1">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row>
    <row r="306" spans="3:55" ht="12.75" customHeight="1">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row>
    <row r="307" spans="3:55" ht="12.75" customHeight="1">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row>
    <row r="308" spans="3:55" ht="12.75" customHeight="1">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row>
    <row r="309" spans="3:55" ht="12.75" customHeight="1">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row>
    <row r="310" spans="3:55" ht="12.75" customHeight="1">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row>
    <row r="311" spans="3:55" ht="12.75" customHeight="1">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row>
    <row r="312" spans="3:55" ht="12.75" customHeight="1">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row>
    <row r="313" spans="3:55" ht="12.75" customHeight="1">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row>
    <row r="314" spans="3:55" ht="12.75" customHeight="1">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row>
    <row r="315" spans="3:55" ht="12.75" customHeight="1">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row>
    <row r="316" spans="3:55" ht="12.75" customHeight="1">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row>
    <row r="317" spans="3:55" ht="12.75" customHeight="1">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row>
    <row r="318" spans="3:55" ht="12.75" customHeight="1">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row>
    <row r="319" spans="3:55" ht="12.75" customHeight="1">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row>
    <row r="320" spans="3:55" ht="12.75" customHeight="1">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row>
    <row r="321" spans="3:55" ht="12.75" customHeight="1">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row>
    <row r="322" spans="3:55" ht="12.75" customHeight="1">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row>
    <row r="323" spans="3:55" ht="12.75" customHeight="1">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row>
    <row r="324" spans="3:55" ht="12.75" customHeight="1">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row>
    <row r="325" spans="3:55" ht="12.75" customHeight="1">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row>
    <row r="326" spans="3:55" ht="12.75" customHeight="1">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row>
    <row r="327" spans="3:55" ht="12.75" customHeight="1">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row>
    <row r="328" spans="3:55" ht="12.75" customHeight="1">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row>
    <row r="329" spans="3:55" ht="12.75" customHeight="1">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row>
    <row r="330" spans="3:55" ht="12.75" customHeight="1">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row>
    <row r="331" spans="3:55" ht="12.75" customHeight="1">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row>
    <row r="332" spans="3:55" ht="12.75" customHeight="1">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row>
    <row r="333" spans="3:55" ht="12.75" customHeight="1">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row>
    <row r="334" spans="3:55" ht="12.75" customHeight="1">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row>
    <row r="335" spans="3:55" ht="12.75" customHeight="1">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row>
    <row r="336" spans="3:55" ht="12.75" customHeight="1">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row>
    <row r="337" spans="3:55" ht="12.75" customHeight="1">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row>
    <row r="338" spans="3:55" ht="12.75" customHeight="1">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row>
    <row r="339" spans="3:55" ht="12.75" customHeight="1">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row>
    <row r="340" spans="3:55" ht="12.75" customHeight="1">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row>
    <row r="341" spans="3:55" ht="12.75" customHeight="1">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row>
    <row r="342" spans="3:55" ht="12.75" customHeight="1">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row>
    <row r="343" spans="3:55" ht="12.75" customHeight="1">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row>
    <row r="344" spans="3:55" ht="12.75" customHeight="1">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row>
    <row r="345" spans="3:55" ht="12.75" customHeight="1">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row>
    <row r="346" spans="3:55" ht="12.75" customHeight="1">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row>
    <row r="347" spans="3:55" ht="12.75" customHeight="1">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row>
    <row r="348" spans="3:55" ht="12.75" customHeight="1">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row>
    <row r="349" spans="3:55" ht="12.75" customHeight="1">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row>
    <row r="350" spans="3:55" ht="12.75" customHeight="1">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row>
    <row r="351" spans="3:55" ht="12.75" customHeight="1">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row>
    <row r="352" spans="3:55" ht="12.75" customHeight="1">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row>
    <row r="353" spans="3:55" ht="12.75" customHeight="1">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row>
    <row r="354" spans="3:55" ht="12.75" customHeight="1">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row>
    <row r="355" spans="3:55" ht="12.75" customHeight="1">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row>
    <row r="356" spans="3:55" ht="12.75" customHeight="1">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row>
    <row r="357" spans="3:55" ht="12.75" customHeight="1">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row>
    <row r="358" spans="3:55" ht="12.75" customHeight="1">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row>
    <row r="359" spans="3:55" ht="12.75" customHeight="1">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row>
    <row r="360" spans="3:55" ht="12.75" customHeight="1">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row>
    <row r="361" spans="3:55" ht="12.75" customHeight="1">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row>
    <row r="362" spans="3:55" ht="12.75" customHeight="1">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row>
    <row r="363" spans="3:55" ht="12.75" customHeight="1">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row>
    <row r="364" spans="3:55" ht="12.75" customHeight="1">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row>
    <row r="365" spans="3:55" ht="12.75" customHeight="1">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row>
    <row r="366" spans="3:55" ht="12.75" customHeight="1">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row>
    <row r="367" spans="3:55" ht="12.75" customHeight="1">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row>
    <row r="368" spans="3:55" ht="12.75" customHeight="1">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row>
    <row r="369" spans="3:55" ht="12.75" customHeight="1">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row>
    <row r="370" spans="3:55" ht="12.75" customHeight="1">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row>
    <row r="371" spans="3:55" ht="12.75" customHeight="1">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row>
    <row r="372" spans="3:55" ht="12.75" customHeight="1">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row>
    <row r="373" spans="3:55" ht="12.75" customHeight="1">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row>
    <row r="374" spans="3:55" ht="12.75" customHeight="1">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row>
    <row r="375" spans="3:55" ht="12.75" customHeight="1">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row>
    <row r="376" spans="3:55" ht="12.75" customHeight="1">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row>
    <row r="377" spans="3:55" ht="12.75" customHeight="1">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row>
    <row r="378" spans="3:55" ht="12.75" customHeight="1">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row>
    <row r="379" spans="3:55" ht="12.75" customHeight="1">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row>
    <row r="380" spans="3:55" ht="12.75" customHeight="1">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row>
    <row r="381" spans="3:55" ht="12.75" customHeight="1">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row>
    <row r="382" spans="3:55" ht="12.75" customHeight="1">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row>
    <row r="383" spans="3:55" ht="12.75" customHeight="1">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row>
    <row r="384" spans="3:55" ht="12.75" customHeight="1">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row>
    <row r="385" spans="3:55" ht="12.75" customHeight="1">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row>
    <row r="386" spans="3:55" ht="12.75" customHeight="1">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row>
    <row r="387" spans="3:55" ht="12.75" customHeight="1">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row>
    <row r="388" spans="3:55" ht="12.75" customHeight="1">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row>
    <row r="389" spans="3:55" ht="12.75" customHeight="1">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row>
    <row r="390" spans="3:55" ht="12.75" customHeight="1">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row>
    <row r="391" spans="3:55" ht="12.75" customHeight="1">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row>
    <row r="392" spans="3:55" ht="12.75" customHeight="1">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row>
    <row r="393" spans="3:55" ht="12.75" customHeight="1">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row>
    <row r="394" spans="3:55" ht="12.75" customHeight="1">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row>
    <row r="395" spans="3:55" ht="12.75" customHeight="1">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row>
    <row r="396" spans="3:55" ht="12.75" customHeight="1">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row>
    <row r="397" spans="3:55" ht="12.75" customHeight="1">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row>
    <row r="398" spans="3:55" ht="12.75" customHeight="1">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row>
    <row r="399" spans="3:55" ht="12.75" customHeight="1">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row>
    <row r="400" spans="3:55" ht="12.75" customHeight="1">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row>
    <row r="401" spans="3:55" ht="12.75" customHeight="1">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row>
    <row r="402" spans="3:55" ht="12.75" customHeight="1">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row>
    <row r="403" spans="3:55" ht="12.75" customHeight="1">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row>
    <row r="404" spans="3:55" ht="12.75" customHeight="1">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row>
    <row r="405" spans="3:55" ht="12.75" customHeight="1">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row>
    <row r="406" spans="3:55" ht="12.75" customHeight="1">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row>
    <row r="407" spans="3:55" ht="12.75" customHeight="1">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row>
    <row r="408" spans="3:55" ht="12.75" customHeight="1">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row>
    <row r="409" spans="3:55" ht="12.75" customHeight="1">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row>
    <row r="410" spans="3:55" ht="12.75" customHeight="1">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row>
    <row r="411" spans="3:55" ht="12.75" customHeight="1">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row>
    <row r="412" spans="3:55" ht="12.75" customHeight="1">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row>
    <row r="413" spans="3:55" ht="12.75" customHeight="1">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row>
    <row r="414" spans="3:55" ht="12.75" customHeight="1">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row>
    <row r="415" spans="3:55" ht="12.75" customHeight="1">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row>
    <row r="416" spans="3:55" ht="12.75" customHeight="1">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row>
    <row r="417" spans="3:55" ht="12.75" customHeight="1">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row>
    <row r="418" spans="3:55" ht="12.75" customHeight="1">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row>
    <row r="419" spans="3:55" ht="12.75" customHeight="1">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row>
    <row r="420" spans="3:55" ht="12.75" customHeight="1">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row>
    <row r="421" spans="3:55" ht="12.75" customHeight="1">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row>
    <row r="422" spans="3:55" ht="12.75" customHeight="1">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row>
    <row r="423" spans="3:55" ht="12.75" customHeight="1">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row>
    <row r="424" spans="3:55" ht="12.75" customHeight="1">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row>
    <row r="425" spans="3:55" ht="12.75" customHeight="1">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row>
    <row r="426" spans="3:55" ht="12.75" customHeight="1">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row>
    <row r="427" spans="3:55" ht="12.75" customHeight="1">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row>
    <row r="428" spans="3:55" ht="12.75" customHeight="1">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row>
    <row r="429" spans="3:55" ht="12.75" customHeight="1">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row>
    <row r="430" spans="3:55" ht="12.75" customHeight="1">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row>
    <row r="431" spans="3:55" ht="12.75" customHeight="1">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row>
    <row r="432" spans="3:55" ht="12.75" customHeight="1">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row>
    <row r="433" spans="3:55" ht="12.75" customHeight="1">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row>
    <row r="434" spans="3:55" ht="12.75" customHeight="1">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row>
    <row r="435" spans="3:55" ht="12.75" customHeight="1">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row>
    <row r="436" spans="3:55" ht="12.75" customHeight="1">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row>
    <row r="437" spans="3:55" ht="12.75" customHeight="1">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row>
    <row r="438" spans="3:55" ht="12.75" customHeight="1">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row>
    <row r="439" spans="3:55" ht="12.75" customHeight="1">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row>
    <row r="440" spans="3:55" ht="12.75" customHeight="1">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row>
    <row r="441" spans="3:55" ht="12.75" customHeight="1">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row>
    <row r="442" spans="3:55" ht="12.75" customHeight="1">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row>
    <row r="443" spans="3:55" ht="12.75" customHeight="1">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row>
    <row r="444" spans="3:55" ht="12.75" customHeight="1">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row>
    <row r="445" spans="3:55" ht="12.75" customHeight="1">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row>
    <row r="446" spans="3:55" ht="12.75" customHeight="1">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row>
    <row r="447" spans="3:55" ht="12.75" customHeight="1">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row>
    <row r="448" spans="3:55" ht="12.75" customHeight="1">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row>
    <row r="449" spans="3:55" ht="12.75" customHeight="1">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row>
    <row r="450" spans="3:55" ht="12.75" customHeight="1">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row>
    <row r="451" spans="3:55" ht="12.75" customHeight="1">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row>
    <row r="452" spans="3:55" ht="12.75" customHeight="1">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row>
    <row r="453" spans="3:55" ht="12.75" customHeight="1">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row>
    <row r="454" spans="3:55" ht="12.75" customHeight="1">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row>
    <row r="455" spans="3:55" ht="12.75" customHeight="1">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row>
    <row r="456" spans="3:55" ht="12.75" customHeight="1">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row>
    <row r="457" spans="3:55" ht="12.75" customHeight="1">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row>
    <row r="458" spans="3:55" ht="12.75" customHeight="1">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row>
    <row r="459" spans="3:55" ht="12.75" customHeight="1">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row>
    <row r="460" spans="3:55" ht="12.75" customHeight="1">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row>
    <row r="461" spans="3:55" ht="12.75" customHeight="1">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row>
    <row r="462" spans="3:55" ht="12.75" customHeight="1">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row>
    <row r="463" spans="3:55" ht="12.75" customHeight="1">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row>
    <row r="464" spans="3:55" ht="12.75" customHeight="1">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row>
    <row r="465" spans="3:55" ht="12.75" customHeight="1">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row>
    <row r="466" spans="3:55" ht="12.75" customHeight="1">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row>
    <row r="467" spans="3:55" ht="12.75" customHeight="1">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row>
    <row r="468" spans="3:55" ht="12.75" customHeight="1">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row>
    <row r="469" spans="3:55" ht="12.75" customHeight="1">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row>
    <row r="470" spans="3:55" ht="12.75" customHeight="1">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row>
    <row r="471" spans="3:55" ht="12.75" customHeight="1">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row>
    <row r="472" spans="3:55" ht="12.75" customHeight="1">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c r="BB472" s="189"/>
      <c r="BC472" s="189"/>
    </row>
    <row r="473" spans="3:55" ht="12.75" customHeight="1">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row>
    <row r="474" spans="3:55" ht="12.75" customHeight="1">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row>
    <row r="475" spans="3:55" ht="12.75" customHeight="1">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row>
    <row r="476" spans="3:55" ht="12.75" customHeight="1">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row>
    <row r="477" spans="3:55" ht="12.75" customHeight="1">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c r="BB477" s="189"/>
      <c r="BC477" s="189"/>
    </row>
    <row r="478" spans="3:55" ht="12.75" customHeight="1">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row>
    <row r="479" spans="3:55" ht="12.75" customHeight="1">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row>
    <row r="480" spans="3:55" ht="12.75" customHeight="1">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c r="BB480" s="189"/>
      <c r="BC480" s="189"/>
    </row>
    <row r="481" spans="3:55" ht="12.75" customHeight="1">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row>
    <row r="482" spans="3:55" ht="12.75" customHeight="1">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row>
    <row r="483" spans="3:55" ht="12.75" customHeight="1">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row>
    <row r="484" spans="3:55" ht="12.75" customHeight="1">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row>
    <row r="485" spans="3:55" ht="12.75" customHeight="1">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row>
    <row r="486" spans="3:55" ht="12.75" customHeight="1">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row>
    <row r="487" spans="3:55" ht="12.75" customHeight="1">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row>
    <row r="488" spans="3:55" ht="12.75" customHeight="1">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row>
    <row r="489" spans="3:55" ht="12.75" customHeight="1">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row>
    <row r="490" spans="3:55" ht="12.75" customHeight="1">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row>
    <row r="491" spans="3:55" ht="12.75" customHeight="1">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row>
    <row r="492" spans="3:55" ht="12.75" customHeight="1">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row>
    <row r="493" spans="3:55" ht="12.75" customHeight="1">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row>
    <row r="494" spans="3:55" ht="12.75" customHeight="1">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row>
    <row r="495" spans="3:55" ht="12.75" customHeight="1">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row>
    <row r="496" spans="3:55" ht="12.75" customHeight="1">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row>
    <row r="497" spans="3:55" ht="12.75" customHeight="1">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row>
    <row r="498" spans="3:55" ht="12.75" customHeight="1">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row>
    <row r="499" spans="3:55" ht="12.75" customHeight="1">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row>
    <row r="500" spans="3:55" ht="12.75" customHeight="1">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row>
    <row r="501" spans="3:55" ht="12.75" customHeight="1">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row>
    <row r="502" spans="3:55" ht="12.75" customHeight="1">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row>
    <row r="503" spans="3:55" ht="12.75" customHeight="1">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c r="AK503" s="189"/>
      <c r="AL503" s="189"/>
      <c r="AM503" s="189"/>
      <c r="AN503" s="189"/>
      <c r="AO503" s="189"/>
      <c r="AP503" s="189"/>
      <c r="AQ503" s="189"/>
      <c r="AR503" s="189"/>
      <c r="AS503" s="189"/>
      <c r="AT503" s="189"/>
      <c r="AU503" s="189"/>
      <c r="AV503" s="189"/>
      <c r="AW503" s="189"/>
      <c r="AX503" s="189"/>
      <c r="AY503" s="189"/>
      <c r="AZ503" s="189"/>
      <c r="BA503" s="189"/>
      <c r="BB503" s="189"/>
      <c r="BC503" s="189"/>
    </row>
    <row r="504" spans="3:55" ht="12.75" customHeight="1">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row>
    <row r="505" spans="3:55" ht="12.75" customHeight="1">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row>
    <row r="506" spans="3:55" ht="12.75" customHeight="1">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row>
    <row r="507" spans="3:55" ht="12.75" customHeight="1">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row>
    <row r="508" spans="3:55" ht="12.75" customHeight="1">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c r="BB508" s="189"/>
      <c r="BC508" s="189"/>
    </row>
    <row r="509" spans="3:55" ht="12.75" customHeight="1">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row>
    <row r="510" spans="3:55" ht="12.75" customHeight="1">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row>
    <row r="511" spans="3:55" ht="12.75" customHeight="1">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row>
    <row r="512" spans="3:55" ht="12.75" customHeight="1">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row>
    <row r="513" spans="3:55" ht="12.75" customHeight="1">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row>
    <row r="514" spans="3:55" ht="12.75" customHeight="1">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row>
    <row r="515" spans="3:55" ht="12.75" customHeight="1">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row>
    <row r="516" spans="3:55" ht="12.75" customHeight="1">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89"/>
      <c r="AY516" s="189"/>
      <c r="AZ516" s="189"/>
      <c r="BA516" s="189"/>
      <c r="BB516" s="189"/>
      <c r="BC516" s="189"/>
    </row>
    <row r="517" spans="3:55" ht="12.75" customHeight="1">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row>
    <row r="518" spans="3:55" ht="12.75" customHeight="1">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row>
    <row r="519" spans="3:55" ht="12.75" customHeight="1">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row>
    <row r="520" spans="3:55" ht="12.75" customHeight="1">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row>
    <row r="521" spans="3:55" ht="12.75" customHeight="1">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row>
    <row r="522" spans="3:55" ht="12.75" customHeight="1">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row>
    <row r="523" spans="3:55" ht="12.75" customHeight="1">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row>
    <row r="524" spans="3:55" ht="12.75" customHeight="1">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row>
    <row r="525" spans="3:55" ht="12.75" customHeight="1">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row>
    <row r="526" spans="3:55" ht="12.75" customHeight="1">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row>
    <row r="527" spans="3:55" ht="12.75" customHeight="1">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row>
    <row r="528" spans="3:55" ht="12.75" customHeight="1">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row>
    <row r="529" spans="3:55" ht="12.75" customHeight="1">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row>
    <row r="530" spans="3:55" ht="12.75" customHeight="1">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row>
    <row r="531" spans="3:55" ht="12.75" customHeight="1">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row>
    <row r="532" spans="3:55" ht="12.75" customHeight="1">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row>
    <row r="533" spans="3:55" ht="12.75" customHeight="1">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row>
    <row r="534" spans="3:55" ht="12.75" customHeight="1">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row>
    <row r="535" spans="3:55" ht="12.75" customHeight="1">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row>
    <row r="536" spans="3:55" ht="12.75" customHeight="1">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row>
    <row r="537" spans="3:55" ht="12.75" customHeight="1">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row>
    <row r="538" spans="3:55" ht="12.75" customHeight="1">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row>
    <row r="539" spans="3:55" ht="12.75" customHeight="1">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row>
    <row r="540" spans="3:55" ht="12.75" customHeight="1">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row>
    <row r="541" spans="3:55" ht="12.75" customHeight="1">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row>
    <row r="542" spans="3:55" ht="12.75" customHeight="1">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row>
    <row r="543" spans="3:55" ht="12.75" customHeight="1">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row>
    <row r="544" spans="3:55" ht="12.75" customHeight="1">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row>
    <row r="545" spans="3:55" ht="12.75" customHeight="1">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row>
    <row r="546" spans="3:55" ht="12.75" customHeight="1">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row>
    <row r="547" spans="3:55" ht="12.75" customHeight="1">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row>
    <row r="548" spans="3:55" ht="12.75" customHeight="1">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row>
    <row r="549" spans="3:55" ht="12.75" customHeight="1">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row>
    <row r="550" spans="3:55" ht="12.75" customHeight="1">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row>
    <row r="551" spans="3:55" ht="12.75" customHeight="1">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row>
    <row r="552" spans="3:55" ht="12.75" customHeight="1">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row>
    <row r="553" spans="3:55" ht="12.75" customHeight="1">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row>
    <row r="554" spans="3:55" ht="12.75" customHeight="1">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row>
    <row r="555" spans="3:55" ht="12.75" customHeight="1">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row>
    <row r="556" spans="3:55" ht="12.75" customHeight="1">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row>
    <row r="557" spans="3:55" ht="12.75" customHeight="1">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row>
    <row r="558" spans="3:55" ht="12.75" customHeight="1">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row>
    <row r="559" spans="3:55" ht="12.75" customHeight="1">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row>
    <row r="560" spans="3:55" ht="12.75" customHeight="1">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row>
    <row r="561" spans="3:55" ht="12.75" customHeight="1">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row>
    <row r="562" spans="3:55" ht="12.75" customHeight="1">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row>
    <row r="563" spans="3:55" ht="12.75" customHeight="1">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row>
    <row r="564" spans="3:55" ht="12.75" customHeight="1">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row>
    <row r="565" spans="3:55" ht="12.75" customHeight="1">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row>
    <row r="566" spans="3:55" ht="12.75" customHeight="1">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row>
    <row r="567" spans="3:55" ht="12.75" customHeight="1">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row>
    <row r="568" spans="3:55" ht="12.75" customHeight="1">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row>
    <row r="569" spans="3:55" ht="12.75" customHeight="1">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row>
    <row r="570" spans="3:55" ht="12.75" customHeight="1">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row>
    <row r="571" spans="3:55" ht="12.75" customHeight="1">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row>
    <row r="572" spans="3:55" ht="12.75" customHeight="1">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row>
    <row r="573" spans="3:55" ht="12.75" customHeight="1">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row>
    <row r="574" spans="3:55" ht="12.75" customHeight="1">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row>
    <row r="575" spans="3:55" ht="12.75" customHeight="1">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row>
    <row r="576" spans="3:55" ht="12.75" customHeight="1">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row>
    <row r="577" spans="3:55" ht="12.75" customHeight="1">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row>
    <row r="578" spans="3:55" ht="12.75" customHeight="1">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row>
    <row r="579" spans="3:55" ht="12.75" customHeight="1">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row>
    <row r="580" spans="3:55" ht="12.75" customHeight="1">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row>
    <row r="581" spans="3:55" ht="12.75" customHeight="1">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row>
    <row r="582" spans="3:55" ht="12.75" customHeight="1">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row>
    <row r="583" spans="3:55" ht="12.75" customHeight="1">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row>
    <row r="584" spans="3:55" ht="12.75" customHeight="1">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row>
    <row r="585" spans="3:55" ht="12.75" customHeight="1">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row>
    <row r="586" spans="3:55" ht="12.75" customHeight="1">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row>
    <row r="587" spans="3:55" ht="12.75" customHeight="1">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row>
    <row r="588" spans="3:55" ht="12.75" customHeight="1">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row>
    <row r="589" spans="3:55" ht="12.75" customHeight="1">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row>
    <row r="590" spans="3:55" ht="12.75" customHeight="1">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row>
    <row r="591" spans="3:55" ht="12.75" customHeight="1">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row>
    <row r="592" spans="3:55" ht="12.75" customHeight="1">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row>
    <row r="593" spans="3:55" ht="12.75" customHeight="1">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row>
    <row r="594" spans="3:55" ht="12.75" customHeight="1">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row>
    <row r="595" spans="3:55" ht="12.75" customHeight="1">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row>
    <row r="596" spans="3:55" ht="12.75" customHeight="1">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row>
    <row r="597" spans="3:55" ht="12.75" customHeight="1">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row>
    <row r="598" spans="3:55" ht="12.75" customHeight="1">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row>
    <row r="599" spans="3:55" ht="12.75" customHeight="1">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row>
    <row r="600" spans="3:55" ht="12.75" customHeight="1">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row>
    <row r="601" spans="3:55" ht="12.75" customHeight="1">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row>
    <row r="602" spans="3:55" ht="12.75" customHeight="1">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row>
    <row r="603" spans="3:55" ht="12.75" customHeight="1">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row>
    <row r="604" spans="3:55" ht="12.75" customHeight="1">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row>
    <row r="605" spans="3:55" ht="12.75" customHeight="1">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row>
    <row r="606" spans="3:55" ht="12.75" customHeight="1">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row>
    <row r="607" spans="3:55" ht="12.75" customHeight="1">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row>
    <row r="608" spans="3:55" ht="12.75" customHeight="1">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row>
    <row r="609" spans="3:55" ht="12.75" customHeight="1">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row>
    <row r="610" spans="3:55" ht="12.75" customHeight="1">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row>
    <row r="611" spans="3:55" ht="12.75" customHeight="1">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row>
    <row r="612" spans="3:55" ht="12.75" customHeight="1">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row>
    <row r="613" spans="3:55" ht="12.75" customHeight="1">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row>
    <row r="614" spans="3:55" ht="12.75" customHeight="1">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row>
    <row r="615" spans="3:55" ht="12.75" customHeight="1">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row>
    <row r="616" spans="3:55" ht="12.75" customHeight="1">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row>
    <row r="617" spans="3:55" ht="12.75" customHeight="1">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row>
    <row r="618" spans="3:55" ht="12.75" customHeight="1">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row>
    <row r="619" spans="3:55" ht="12.75" customHeight="1">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row>
    <row r="620" spans="3:55" ht="12.75" customHeight="1">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row>
    <row r="621" spans="3:55" ht="12.75" customHeight="1">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row>
    <row r="622" spans="3:55" ht="12.75" customHeight="1">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row>
    <row r="623" spans="3:55" ht="12.75" customHeight="1">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row>
    <row r="624" spans="3:55" ht="12.75" customHeight="1">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row>
    <row r="625" spans="3:55" ht="12.75" customHeight="1">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row>
    <row r="626" spans="3:55" ht="12.75" customHeight="1">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row>
    <row r="627" spans="3:55" ht="12.75" customHeight="1">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row>
    <row r="628" spans="3:55" ht="12.75" customHeight="1">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row>
    <row r="629" spans="3:55" ht="12.75" customHeight="1">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row>
    <row r="630" spans="3:55" ht="12.75" customHeight="1">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row>
    <row r="631" spans="3:55" ht="12.75" customHeight="1">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row>
    <row r="632" spans="3:55" ht="12.75" customHeight="1">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row>
    <row r="633" spans="3:55" ht="12.75" customHeight="1">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row>
    <row r="634" spans="3:55" ht="12.75" customHeight="1">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row>
    <row r="635" spans="3:55" ht="12.75" customHeight="1">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row>
    <row r="636" spans="3:55" ht="12.75" customHeight="1">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row>
    <row r="637" spans="3:55" ht="12.75" customHeight="1">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row>
    <row r="638" spans="3:55" ht="12.75" customHeight="1">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row>
    <row r="639" spans="3:55" ht="12.75" customHeight="1">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row>
    <row r="640" spans="3:55" ht="12.75" customHeight="1">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row>
    <row r="641" spans="3:55" ht="12.75" customHeight="1">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row>
    <row r="642" spans="3:55" ht="12.75" customHeight="1">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row>
    <row r="643" spans="3:55" ht="12.75" customHeight="1">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row>
    <row r="644" spans="3:55" ht="12.75" customHeight="1">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row>
    <row r="645" spans="3:55" ht="12.75" customHeight="1">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row>
    <row r="646" spans="3:55" ht="12.75" customHeight="1">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row>
    <row r="647" spans="3:55" ht="12.75" customHeight="1">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row>
    <row r="648" spans="3:55" ht="12.75" customHeight="1">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row>
    <row r="649" spans="3:55" ht="12.75" customHeight="1">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row>
    <row r="650" spans="3:55" ht="12.75" customHeight="1">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row>
    <row r="651" spans="3:55" ht="12.75" customHeight="1">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row>
    <row r="652" spans="3:55" ht="12.75" customHeight="1">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row>
    <row r="653" spans="3:55" ht="12.75" customHeight="1">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row>
    <row r="654" spans="3:55" ht="12.75" customHeight="1">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row>
    <row r="655" spans="3:55" ht="12.75" customHeight="1">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row>
    <row r="656" spans="3:55" ht="12.75" customHeight="1">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row>
    <row r="657" spans="3:55" ht="12.75" customHeight="1">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row>
    <row r="658" spans="3:55" ht="12.75" customHeight="1">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row>
    <row r="659" spans="3:55" ht="12.75" customHeight="1">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row>
    <row r="660" spans="3:55" ht="12.75" customHeight="1">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row>
    <row r="661" spans="3:55" ht="12.75" customHeight="1">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row>
    <row r="662" spans="3:55" ht="12.75" customHeight="1">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row>
    <row r="663" spans="3:55" ht="12.75" customHeight="1">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row>
    <row r="664" spans="3:55" ht="12.75" customHeight="1">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row>
    <row r="665" spans="3:55" ht="12.75" customHeight="1">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row>
    <row r="666" spans="3:55" ht="12.75" customHeight="1">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row>
    <row r="667" spans="3:55" ht="12.75" customHeight="1">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row>
    <row r="668" spans="3:55" ht="12.75" customHeight="1">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row>
    <row r="669" spans="3:55" ht="12.75" customHeight="1">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row>
    <row r="670" spans="3:55" ht="12.75" customHeight="1">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row>
    <row r="671" spans="3:55" ht="12.75" customHeight="1">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row>
    <row r="672" spans="3:55" ht="12.75" customHeight="1">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row>
    <row r="673" spans="3:55" ht="12.75" customHeight="1">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row>
    <row r="674" spans="3:55" ht="12.75" customHeight="1">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row>
    <row r="675" spans="3:55" ht="12.75" customHeight="1">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row>
    <row r="676" spans="3:55" ht="12.75" customHeight="1">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row>
    <row r="677" spans="3:55" ht="12.75" customHeight="1">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row>
    <row r="678" spans="3:55" ht="12.75" customHeight="1">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row>
    <row r="679" spans="3:55" ht="12.75" customHeight="1">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row>
    <row r="680" spans="3:55" ht="12.75" customHeight="1">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row>
    <row r="681" spans="3:55" ht="12.75" customHeight="1">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row>
    <row r="682" spans="3:55" ht="12.75" customHeight="1">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row>
    <row r="683" spans="3:55" ht="12.75" customHeight="1">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row>
    <row r="684" spans="3:55" ht="12.75" customHeight="1">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row>
    <row r="685" spans="3:55" ht="12.75" customHeight="1">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row>
    <row r="686" spans="3:55" ht="12.75" customHeight="1">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row>
    <row r="687" spans="3:55" ht="12.75" customHeight="1">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row>
    <row r="688" spans="3:55" ht="12.75" customHeight="1">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row>
    <row r="689" spans="3:55" ht="12.75" customHeight="1">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row>
    <row r="690" spans="3:55" ht="12.75" customHeight="1">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row>
    <row r="691" spans="3:55" ht="12.75" customHeight="1">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row>
    <row r="692" spans="3:55" ht="12.75" customHeight="1">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row>
    <row r="693" spans="3:55" ht="12.75" customHeight="1">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row>
    <row r="694" spans="3:55" ht="12.75" customHeight="1">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row>
    <row r="695" spans="3:55" ht="12.75" customHeight="1">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row>
    <row r="696" spans="3:55" ht="12.75" customHeight="1">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row>
    <row r="697" spans="3:55" ht="12.75" customHeight="1">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row>
    <row r="698" spans="3:55" ht="12.75" customHeight="1">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row>
    <row r="699" spans="3:55" ht="12.75" customHeight="1">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row>
    <row r="700" spans="3:55" ht="12.75" customHeight="1">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row>
    <row r="701" spans="3:55" ht="12.75" customHeight="1">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row>
    <row r="702" spans="3:55" ht="12.75" customHeight="1">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row>
    <row r="703" spans="3:55" ht="12.75" customHeight="1">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row>
    <row r="704" spans="3:55" ht="12.75" customHeight="1">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row>
    <row r="705" spans="3:55" ht="12.75" customHeight="1">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row>
    <row r="706" spans="3:55" ht="12.75" customHeight="1">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row>
    <row r="707" spans="3:55" ht="12.75" customHeight="1">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row>
    <row r="708" spans="3:55" ht="12.75" customHeight="1">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row>
    <row r="709" spans="3:55" ht="12.75" customHeight="1">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row>
    <row r="710" spans="3:55" ht="12.75" customHeight="1">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row>
    <row r="711" spans="3:55" ht="12.75" customHeight="1">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row>
    <row r="712" spans="3:55" ht="12.75" customHeight="1">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row>
    <row r="713" spans="3:55" ht="12.75" customHeight="1">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row>
    <row r="714" spans="3:55" ht="12.75" customHeight="1">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row>
    <row r="715" spans="3:55" ht="12.75" customHeight="1">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row>
    <row r="716" spans="3:55" ht="12.75" customHeight="1">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row>
    <row r="717" spans="3:55" ht="12.75" customHeight="1">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row>
    <row r="718" spans="3:55" ht="12.75" customHeight="1">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row>
    <row r="719" spans="3:55" ht="12.75" customHeight="1">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row>
    <row r="720" spans="3:55" ht="12.75" customHeight="1">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row>
    <row r="721" spans="3:55" ht="12.75" customHeight="1">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row>
    <row r="722" spans="3:55" ht="12.75" customHeight="1">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row>
    <row r="723" spans="3:55" ht="12.75" customHeight="1">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row>
    <row r="724" spans="3:55" ht="12.75" customHeight="1">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row>
    <row r="725" spans="3:55" ht="12.75" customHeight="1">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row>
    <row r="726" spans="3:55" ht="12.75" customHeight="1">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row>
    <row r="727" spans="3:55" ht="12.75" customHeight="1">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3:55" ht="12.75" customHeight="1">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3:55" ht="12.75" customHeight="1">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3:55" ht="12.75" customHeight="1">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3:55" ht="12.75" customHeight="1">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3:55" ht="12.75" customHeight="1">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3:55" ht="12.75" customHeight="1">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3:55" ht="12.75" customHeight="1">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3:55" ht="12.75" customHeight="1">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3:55" ht="12.75" customHeight="1">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3:55" ht="12.75" customHeight="1">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3:55" ht="12.75" customHeight="1">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3:55" ht="12.75" customHeight="1">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3:55" ht="12.75" customHeight="1">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3:55" ht="12.75" customHeight="1">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3:55" ht="12.75" customHeight="1">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3:55" ht="12.75" customHeight="1">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3:55" ht="12.75" customHeight="1">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3:55" ht="12.75" customHeight="1">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3:55" ht="12.75" customHeight="1">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3:55" ht="12.75" customHeight="1">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3:55" ht="12.75" customHeight="1">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3:55" ht="12.75" customHeight="1">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3:55" ht="12.75" customHeight="1">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3:55" ht="12.75" customHeight="1">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3:55" ht="12.75" customHeight="1">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3:55" ht="12.75" customHeight="1">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3:55" ht="12.75" customHeight="1">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3:55" ht="12.75" customHeight="1">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3:55" ht="12.75" customHeight="1">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3:55" ht="12.75" customHeight="1">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3:55" ht="12.75" customHeight="1">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3:55" ht="12.75" customHeight="1">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3:55" ht="12.75" customHeight="1">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3:55" ht="12.75" customHeight="1">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3:55" ht="12.75" customHeight="1">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3:55" ht="12.75" customHeight="1">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3:55" ht="12.75" customHeight="1">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3:55" ht="12.75" customHeight="1">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3:55" ht="12.75" customHeight="1">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3:55" ht="12.75" customHeight="1">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3:55" ht="12.75" customHeight="1">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3:55" ht="12.75" customHeight="1">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3:55" ht="12.75" customHeight="1">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3:55" ht="12.75" customHeight="1">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3:55" ht="12.75" customHeight="1">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3:55" ht="12.75" customHeight="1">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3:55" ht="12.75" customHeight="1">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3:55" ht="12.75" customHeight="1">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3:55" ht="12.75" customHeight="1">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3:55" ht="12.75" customHeight="1">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3:55" ht="12.75" customHeight="1">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3:55" ht="12.75" customHeight="1">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3:55" ht="12.75" customHeight="1">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3:55" ht="12.75" customHeight="1">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3:55" ht="12.75" customHeight="1">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3:55" ht="12.75" customHeight="1">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3:55" ht="12.75" customHeight="1">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3:55" ht="12.75" customHeight="1">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3:55" ht="12.75" customHeight="1">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3:55" ht="12.75" customHeight="1">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3:55" ht="12.75" customHeight="1">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3:55" ht="12.75" customHeight="1">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3:55" ht="12.75" customHeight="1">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3:55" ht="12.75" customHeight="1">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3:55" ht="12.75" customHeight="1">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3:55" ht="12.75" customHeight="1">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3:55" ht="12.75" customHeight="1">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3:55" ht="12.75" customHeight="1">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3:55" ht="12.75" customHeight="1">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3:55" ht="12.75" customHeight="1">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3:55" ht="12.75" customHeight="1">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3:55" ht="12.75" customHeight="1">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3:55" ht="12.75" customHeight="1">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3:55" ht="12.75" customHeight="1">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3:55" ht="12.75" customHeight="1">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3:55" ht="12.75" customHeight="1">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3:55" ht="12.75" customHeight="1">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3:55" ht="12.75" customHeight="1">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3:55" ht="12.75" customHeight="1">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3:55" ht="12.75" customHeight="1">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3:55" ht="12.75" customHeight="1">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3:55" ht="12.75" customHeight="1">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3:55" ht="12.75" customHeight="1">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3:55" ht="12.75" customHeight="1">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3:55" ht="12.75" customHeight="1">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3:55" ht="12.75" customHeight="1">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3:55" ht="12.75" customHeight="1">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3:55" ht="12.75" customHeight="1">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3:55" ht="12.75" customHeight="1">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3:55" ht="12.75" customHeight="1">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3:55" ht="12.75" customHeight="1">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3:55" ht="12.75" customHeight="1">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3:55" ht="12.75" customHeight="1">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3:55" ht="12.75" customHeight="1">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3:55" ht="12.75" customHeight="1">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3:55" ht="12.75" customHeight="1">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3:55" ht="12.75" customHeight="1">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3:55" ht="12.75" customHeight="1">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3:55" ht="12.75" customHeight="1">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3:55" ht="12.75" customHeight="1">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3:55" ht="12.75" customHeight="1">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3:55" ht="12.75" customHeight="1">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3:55" ht="12.75" customHeight="1">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3:55" ht="12.75" customHeight="1">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3:55" ht="12.75" customHeight="1">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3:55" ht="12.75" customHeight="1">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3:55" ht="12.75" customHeight="1">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3:55" ht="12.75" customHeight="1">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3:55" ht="12.75" customHeight="1">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3:55" ht="12.75" customHeight="1">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3:55" ht="12.75" customHeight="1">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3:55" ht="12.75" customHeight="1">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3:55" ht="12.75" customHeight="1">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3:55" ht="12.75" customHeight="1">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3:55" ht="12.75" customHeight="1">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3:55" ht="12.75" customHeight="1">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3:55" ht="12.75" customHeight="1">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3:55" ht="12.75" customHeight="1">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3:55" ht="12.75" customHeight="1">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3:55" ht="12.75" customHeight="1">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3:55" ht="12.75" customHeight="1">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3:55" ht="12.75" customHeight="1">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3:55" ht="12.75" customHeight="1">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3:55" ht="12.75" customHeight="1">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3:55" ht="12.75" customHeight="1">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3:55" ht="12.75" customHeight="1">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3:55" ht="12.75" customHeight="1">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3:55" ht="12.75" customHeight="1">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3:55" ht="12.75" customHeight="1">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3:55" ht="12.75" customHeight="1">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3:55" ht="12.75" customHeight="1">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3:55" ht="12.75" customHeight="1">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3:55" ht="12.75" customHeight="1">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3:55" ht="12.75" customHeight="1">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3:55" ht="12.75" customHeight="1">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3:55" ht="12.75" customHeight="1">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3:55" ht="12.75" customHeight="1">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3:55" ht="12.75" customHeight="1">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3:55" ht="12.75" customHeight="1">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3:55" ht="12.75" customHeight="1">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3:55" ht="12.75" customHeight="1">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3:55" ht="12.75" customHeight="1">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3:55" ht="12.75" customHeight="1">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3:55" ht="12.75" customHeight="1">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3:55" ht="12.75" customHeight="1">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3:55" ht="12.75" customHeight="1">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3:55" ht="12.75" customHeight="1">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3:55" ht="12.75" customHeight="1">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3:55" ht="12.75" customHeight="1">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3:55" ht="12.75" customHeight="1">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3:55" ht="12.75" customHeight="1">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3:55" ht="12.75" customHeight="1">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3:55" ht="12.75" customHeight="1">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3:55" ht="12.75" customHeight="1">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3:55" ht="12.75" customHeight="1">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3:55" ht="12.75" customHeight="1">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3:55" ht="12.75" customHeight="1">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3:55" ht="12.75" customHeight="1">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3:55" ht="12.75" customHeight="1">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3:55" ht="12.75" customHeight="1">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3:55" ht="12.75" customHeight="1">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3:55" ht="12.75" customHeight="1">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3:55" ht="12.75" customHeight="1">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3:55" ht="12.75" customHeight="1">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3:55" ht="12.75" customHeight="1">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3:55" ht="12.75" customHeight="1">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3:55" ht="12.75" customHeight="1">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3:55" ht="12.75" customHeight="1">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3:55" ht="12.75" customHeight="1">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3:55" ht="12.75" customHeight="1">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3:55" ht="12.75" customHeight="1">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3:55" ht="12.75" customHeight="1">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3:55" ht="12.75" customHeight="1">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3:55" ht="12.75" customHeight="1">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3:55" ht="12.75" customHeight="1">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3:55" ht="12.75" customHeight="1">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3:55" ht="12.75" customHeight="1">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3:55" ht="12.75" customHeight="1">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3:55" ht="12.75" customHeight="1">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3:55" ht="12.75" customHeight="1">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3:55" ht="12.75" customHeight="1">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3:55" ht="12.75" customHeight="1">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3:55" ht="12.75" customHeight="1">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3:55" ht="12.75" customHeight="1">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3:55" ht="12.75" customHeight="1">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3:55" ht="12.75" customHeight="1">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3:55" ht="12.75" customHeight="1">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3:55" ht="12.75" customHeight="1">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3:55" ht="12.75" customHeight="1">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3:55" ht="12.75" customHeight="1">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3:55" ht="12.75" customHeight="1">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3:55" ht="12.75" customHeight="1">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3:55" ht="12.75" customHeight="1">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3:55" ht="12.75" customHeight="1">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3:55" ht="12.75" customHeight="1">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3:55" ht="12.75" customHeight="1">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3:55" ht="12.75" customHeight="1">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3:55" ht="12.75" customHeight="1">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3:55" ht="12.75" customHeight="1">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3:55" ht="12.75" customHeight="1">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3:55" ht="12.75" customHeight="1">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3:55" ht="12.75" customHeight="1">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3:55" ht="12.75" customHeight="1">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3:55" ht="12.75" customHeight="1">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3:55" ht="12.75" customHeight="1">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3:55" ht="12.75" customHeight="1">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3:55" ht="12.75" customHeight="1">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3:55" ht="12.75" customHeight="1">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3:55" ht="12.75" customHeight="1">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3:55" ht="12.75" customHeight="1">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3:55" ht="12.75" customHeight="1">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3:55" ht="12.75" customHeight="1">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3:55" ht="12.75" customHeight="1">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3:55" ht="12.75" customHeight="1">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3:55" ht="12.75" customHeight="1">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3:55" ht="12.75" customHeight="1">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3:55" ht="12.75" customHeight="1">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3:55" ht="12.75" customHeight="1">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3:55" ht="12.75" customHeight="1">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3:55" ht="12.75" customHeight="1">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3:55" ht="12.75" customHeight="1">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3:55" ht="12.75" customHeight="1">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3:55" ht="12.75" customHeight="1">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3:55" ht="12.75" customHeight="1">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3:55" ht="12.75" customHeight="1">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3:55" ht="12.75" customHeight="1">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3:55" ht="12.75" customHeight="1">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3:55" ht="12.75" customHeight="1">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3:55" ht="12.75" customHeight="1">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3:55" ht="12.75" customHeight="1">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3:55" ht="12.75" customHeight="1">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3:55" ht="12.75" customHeight="1">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3:55" ht="12.75" customHeight="1">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3:55" ht="12.75" customHeight="1">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3:55" ht="12.75" customHeight="1">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3:55" ht="12.75" customHeight="1">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3:55" ht="12.75" customHeight="1">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3:55" ht="12.75" customHeight="1">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3:55" ht="12.75" customHeight="1">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3:55" ht="12.75" customHeight="1">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3:55" ht="12.75" customHeight="1">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3:55" ht="12.75" customHeight="1">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3:55" ht="12.75" customHeight="1">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3:55" ht="12.75" customHeight="1">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3:55" ht="12.75" customHeight="1">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3:55" ht="12.75" customHeight="1">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3:55" ht="12.75" customHeight="1">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3:55" ht="12.75" customHeight="1">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3:55" ht="12.75" customHeight="1">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3:55" ht="12.75" customHeight="1">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3:55" ht="12.75" customHeight="1">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3:55" ht="12.75" customHeight="1">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3:55" ht="12.75" customHeight="1">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3:55" ht="12.75" customHeight="1">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3:55" ht="12.75" customHeight="1">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3:55" ht="12.75" customHeight="1">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3:55" ht="12.75" customHeight="1">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3:55" ht="12.75" customHeight="1">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3:55" ht="12.75" customHeight="1">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3:55" ht="12.75" customHeight="1">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3:55" ht="12.75" customHeight="1">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3:55" ht="12.75" customHeight="1">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3:55" ht="12.75" customHeight="1">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3:55" ht="12.75" customHeight="1">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3:55" ht="12.75" customHeight="1">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3:55" ht="12.75" customHeight="1">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3:55" ht="12.75" customHeight="1">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3:55" ht="12.75" customHeight="1">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3:55" ht="12.75" customHeight="1">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3:55" ht="12.75" customHeight="1">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3:55" ht="12.75" customHeight="1">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3:55" ht="12.75" customHeight="1">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3:55" ht="12.75" customHeight="1">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3:55" ht="12.75" customHeight="1">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3:55" ht="12.75" customHeight="1">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3:55" ht="12.75" customHeight="1">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3:55" ht="12.75" customHeight="1">
      <c r="C1004" s="189"/>
      <c r="D1004" s="189"/>
      <c r="E1004" s="189"/>
      <c r="F1004" s="189"/>
      <c r="G1004" s="189"/>
      <c r="H1004" s="189"/>
      <c r="I1004" s="189"/>
      <c r="J1004" s="189"/>
      <c r="K1004" s="189"/>
      <c r="L1004" s="189"/>
      <c r="M1004" s="189"/>
      <c r="N1004" s="189"/>
      <c r="O1004" s="189"/>
      <c r="P1004" s="189"/>
      <c r="Q1004" s="189"/>
      <c r="R1004" s="189"/>
      <c r="S1004" s="189"/>
      <c r="T1004" s="189"/>
      <c r="U1004" s="189"/>
      <c r="V1004" s="189"/>
      <c r="W1004" s="189"/>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3:55" ht="12.75" customHeight="1">
      <c r="C1005" s="189"/>
      <c r="D1005" s="189"/>
      <c r="E1005" s="189"/>
      <c r="F1005" s="189"/>
      <c r="G1005" s="189"/>
      <c r="H1005" s="189"/>
      <c r="I1005" s="189"/>
      <c r="J1005" s="189"/>
      <c r="K1005" s="189"/>
      <c r="L1005" s="189"/>
      <c r="M1005" s="189"/>
      <c r="N1005" s="189"/>
      <c r="O1005" s="189"/>
      <c r="P1005" s="189"/>
      <c r="Q1005" s="189"/>
      <c r="R1005" s="189"/>
      <c r="S1005" s="189"/>
      <c r="T1005" s="189"/>
      <c r="U1005" s="189"/>
      <c r="V1005" s="189"/>
      <c r="W1005" s="189"/>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3:55" ht="12.75" customHeight="1">
      <c r="C1006" s="189"/>
      <c r="D1006" s="189"/>
      <c r="E1006" s="189"/>
      <c r="F1006" s="189"/>
      <c r="G1006" s="189"/>
      <c r="H1006" s="189"/>
      <c r="I1006" s="189"/>
      <c r="J1006" s="189"/>
      <c r="K1006" s="189"/>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3:55" ht="12.75" customHeight="1">
      <c r="C1007" s="189"/>
      <c r="D1007" s="189"/>
      <c r="E1007" s="189"/>
      <c r="F1007" s="189"/>
      <c r="G1007" s="189"/>
      <c r="H1007" s="189"/>
      <c r="I1007" s="189"/>
      <c r="J1007" s="189"/>
      <c r="K1007" s="189"/>
      <c r="L1007" s="189"/>
      <c r="M1007" s="189"/>
      <c r="N1007" s="189"/>
      <c r="O1007" s="189"/>
      <c r="P1007" s="189"/>
      <c r="Q1007" s="189"/>
      <c r="R1007" s="189"/>
      <c r="S1007" s="189"/>
      <c r="T1007" s="189"/>
      <c r="U1007" s="189"/>
      <c r="V1007" s="189"/>
      <c r="W1007" s="189"/>
      <c r="X1007" s="189"/>
      <c r="Y1007" s="189"/>
      <c r="Z1007" s="189"/>
      <c r="AA1007" s="189"/>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3:55" ht="12.75" customHeight="1">
      <c r="C1008" s="189"/>
      <c r="D1008" s="189"/>
      <c r="E1008" s="189"/>
      <c r="F1008" s="189"/>
      <c r="G1008" s="189"/>
      <c r="H1008" s="189"/>
      <c r="I1008" s="189"/>
      <c r="J1008" s="189"/>
      <c r="K1008" s="189"/>
      <c r="L1008" s="189"/>
      <c r="M1008" s="189"/>
      <c r="N1008" s="189"/>
      <c r="O1008" s="189"/>
      <c r="P1008" s="189"/>
      <c r="Q1008" s="189"/>
      <c r="R1008" s="189"/>
      <c r="S1008" s="189"/>
      <c r="T1008" s="189"/>
      <c r="U1008" s="189"/>
      <c r="V1008" s="189"/>
      <c r="W1008" s="189"/>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3:55" ht="12.75" customHeight="1">
      <c r="C1009" s="189"/>
      <c r="D1009" s="189"/>
      <c r="E1009" s="189"/>
      <c r="F1009" s="189"/>
      <c r="G1009" s="189"/>
      <c r="H1009" s="189"/>
      <c r="I1009" s="189"/>
      <c r="J1009" s="189"/>
      <c r="K1009" s="189"/>
      <c r="L1009" s="189"/>
      <c r="M1009" s="189"/>
      <c r="N1009" s="189"/>
      <c r="O1009" s="189"/>
      <c r="P1009" s="189"/>
      <c r="Q1009" s="189"/>
      <c r="R1009" s="189"/>
      <c r="S1009" s="189"/>
      <c r="T1009" s="189"/>
      <c r="U1009" s="189"/>
      <c r="V1009" s="189"/>
      <c r="W1009" s="189"/>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3:55" ht="12.75" customHeight="1">
      <c r="C1010" s="189"/>
      <c r="D1010" s="189"/>
      <c r="E1010" s="189"/>
      <c r="F1010" s="189"/>
      <c r="G1010" s="189"/>
      <c r="H1010" s="189"/>
      <c r="I1010" s="189"/>
      <c r="J1010" s="189"/>
      <c r="K1010" s="189"/>
      <c r="L1010" s="189"/>
      <c r="M1010" s="189"/>
      <c r="N1010" s="189"/>
      <c r="O1010" s="189"/>
      <c r="P1010" s="189"/>
      <c r="Q1010" s="189"/>
      <c r="R1010" s="189"/>
      <c r="S1010" s="189"/>
      <c r="T1010" s="189"/>
      <c r="U1010" s="189"/>
      <c r="V1010" s="189"/>
      <c r="W1010" s="189"/>
      <c r="X1010" s="189"/>
      <c r="Y1010" s="189"/>
      <c r="Z1010" s="189"/>
      <c r="AA1010" s="189"/>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3:55" ht="12.75" customHeight="1">
      <c r="C1011" s="189"/>
      <c r="D1011" s="189"/>
      <c r="E1011" s="189"/>
      <c r="F1011" s="189"/>
      <c r="G1011" s="189"/>
      <c r="H1011" s="189"/>
      <c r="I1011" s="189"/>
      <c r="J1011" s="189"/>
      <c r="K1011" s="189"/>
      <c r="L1011" s="189"/>
      <c r="M1011" s="189"/>
      <c r="N1011" s="189"/>
      <c r="O1011" s="189"/>
      <c r="P1011" s="189"/>
      <c r="Q1011" s="189"/>
      <c r="R1011" s="189"/>
      <c r="S1011" s="189"/>
      <c r="T1011" s="189"/>
      <c r="U1011" s="189"/>
      <c r="V1011" s="189"/>
      <c r="W1011" s="189"/>
      <c r="X1011" s="189"/>
      <c r="Y1011" s="189"/>
      <c r="Z1011" s="189"/>
      <c r="AA1011" s="189"/>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3:55" ht="12.75" customHeight="1">
      <c r="C1012" s="189"/>
      <c r="D1012" s="189"/>
      <c r="E1012" s="189"/>
      <c r="F1012" s="189"/>
      <c r="G1012" s="189"/>
      <c r="H1012" s="189"/>
      <c r="I1012" s="189"/>
      <c r="J1012" s="189"/>
      <c r="K1012" s="189"/>
      <c r="L1012" s="189"/>
      <c r="M1012" s="189"/>
      <c r="N1012" s="189"/>
      <c r="O1012" s="189"/>
      <c r="P1012" s="189"/>
      <c r="Q1012" s="189"/>
      <c r="R1012" s="189"/>
      <c r="S1012" s="189"/>
      <c r="T1012" s="189"/>
      <c r="U1012" s="189"/>
      <c r="V1012" s="189"/>
      <c r="W1012" s="189"/>
      <c r="X1012" s="189"/>
      <c r="Y1012" s="189"/>
      <c r="Z1012" s="189"/>
      <c r="AA1012" s="189"/>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3:55" ht="12.75" customHeight="1">
      <c r="C1013" s="189"/>
      <c r="D1013" s="189"/>
      <c r="E1013" s="189"/>
      <c r="F1013" s="189"/>
      <c r="G1013" s="189"/>
      <c r="H1013" s="189"/>
      <c r="I1013" s="189"/>
      <c r="J1013" s="189"/>
      <c r="K1013" s="189"/>
      <c r="L1013" s="189"/>
      <c r="M1013" s="189"/>
      <c r="N1013" s="189"/>
      <c r="O1013" s="189"/>
      <c r="P1013" s="189"/>
      <c r="Q1013" s="189"/>
      <c r="R1013" s="189"/>
      <c r="S1013" s="189"/>
      <c r="T1013" s="189"/>
      <c r="U1013" s="189"/>
      <c r="V1013" s="189"/>
      <c r="W1013" s="189"/>
      <c r="X1013" s="189"/>
      <c r="Y1013" s="189"/>
      <c r="Z1013" s="189"/>
      <c r="AA1013" s="189"/>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3:55" ht="12.75" customHeight="1">
      <c r="C1014" s="189"/>
      <c r="D1014" s="189"/>
      <c r="E1014" s="189"/>
      <c r="F1014" s="189"/>
      <c r="G1014" s="189"/>
      <c r="H1014" s="189"/>
      <c r="I1014" s="189"/>
      <c r="J1014" s="189"/>
      <c r="K1014" s="189"/>
      <c r="L1014" s="189"/>
      <c r="M1014" s="189"/>
      <c r="N1014" s="189"/>
      <c r="O1014" s="189"/>
      <c r="P1014" s="189"/>
      <c r="Q1014" s="189"/>
      <c r="R1014" s="189"/>
      <c r="S1014" s="189"/>
      <c r="T1014" s="189"/>
      <c r="U1014" s="189"/>
      <c r="V1014" s="189"/>
      <c r="W1014" s="189"/>
      <c r="X1014" s="189"/>
      <c r="Y1014" s="189"/>
      <c r="Z1014" s="189"/>
      <c r="AA1014" s="189"/>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3:55" ht="12.75" customHeight="1">
      <c r="C1015" s="189"/>
      <c r="D1015" s="189"/>
      <c r="E1015" s="189"/>
      <c r="F1015" s="189"/>
      <c r="G1015" s="189"/>
      <c r="H1015" s="189"/>
      <c r="I1015" s="189"/>
      <c r="J1015" s="189"/>
      <c r="K1015" s="189"/>
      <c r="L1015" s="189"/>
      <c r="M1015" s="189"/>
      <c r="N1015" s="189"/>
      <c r="O1015" s="189"/>
      <c r="P1015" s="189"/>
      <c r="Q1015" s="189"/>
      <c r="R1015" s="189"/>
      <c r="S1015" s="189"/>
      <c r="T1015" s="189"/>
      <c r="U1015" s="189"/>
      <c r="V1015" s="189"/>
      <c r="W1015" s="189"/>
      <c r="X1015" s="189"/>
      <c r="Y1015" s="189"/>
      <c r="Z1015" s="189"/>
      <c r="AA1015" s="189"/>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3:55" ht="12.75" customHeight="1">
      <c r="C1016" s="189"/>
      <c r="D1016" s="189"/>
      <c r="E1016" s="189"/>
      <c r="F1016" s="189"/>
      <c r="G1016" s="189"/>
      <c r="H1016" s="189"/>
      <c r="I1016" s="189"/>
      <c r="J1016" s="189"/>
      <c r="K1016" s="189"/>
      <c r="L1016" s="189"/>
      <c r="M1016" s="189"/>
      <c r="N1016" s="189"/>
      <c r="O1016" s="189"/>
      <c r="P1016" s="189"/>
      <c r="Q1016" s="189"/>
      <c r="R1016" s="189"/>
      <c r="S1016" s="189"/>
      <c r="T1016" s="189"/>
      <c r="U1016" s="189"/>
      <c r="V1016" s="189"/>
      <c r="W1016" s="189"/>
      <c r="X1016" s="189"/>
      <c r="Y1016" s="189"/>
      <c r="Z1016" s="189"/>
      <c r="AA1016" s="189"/>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3:55" ht="12.75" customHeight="1">
      <c r="C1017" s="189"/>
      <c r="D1017" s="189"/>
      <c r="E1017" s="189"/>
      <c r="F1017" s="189"/>
      <c r="G1017" s="189"/>
      <c r="H1017" s="189"/>
      <c r="I1017" s="189"/>
      <c r="J1017" s="189"/>
      <c r="K1017" s="189"/>
      <c r="L1017" s="189"/>
      <c r="M1017" s="189"/>
      <c r="N1017" s="189"/>
      <c r="O1017" s="189"/>
      <c r="P1017" s="189"/>
      <c r="Q1017" s="189"/>
      <c r="R1017" s="189"/>
      <c r="S1017" s="189"/>
      <c r="T1017" s="189"/>
      <c r="U1017" s="189"/>
      <c r="V1017" s="189"/>
      <c r="W1017" s="189"/>
      <c r="X1017" s="189"/>
      <c r="Y1017" s="189"/>
      <c r="Z1017" s="189"/>
      <c r="AA1017" s="189"/>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3:55" ht="12.75" customHeight="1">
      <c r="C1018" s="189"/>
      <c r="D1018" s="189"/>
      <c r="E1018" s="189"/>
      <c r="F1018" s="189"/>
      <c r="G1018" s="189"/>
      <c r="H1018" s="189"/>
      <c r="I1018" s="189"/>
      <c r="J1018" s="189"/>
      <c r="K1018" s="189"/>
      <c r="L1018" s="189"/>
      <c r="M1018" s="189"/>
      <c r="N1018" s="189"/>
      <c r="O1018" s="189"/>
      <c r="P1018" s="189"/>
      <c r="Q1018" s="189"/>
      <c r="R1018" s="189"/>
      <c r="S1018" s="189"/>
      <c r="T1018" s="189"/>
      <c r="U1018" s="189"/>
      <c r="V1018" s="189"/>
      <c r="W1018" s="189"/>
      <c r="X1018" s="189"/>
      <c r="Y1018" s="189"/>
      <c r="Z1018" s="189"/>
      <c r="AA1018" s="189"/>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3:55" ht="12.75" customHeight="1">
      <c r="C1019" s="189"/>
      <c r="D1019" s="189"/>
      <c r="E1019" s="189"/>
      <c r="F1019" s="189"/>
      <c r="G1019" s="189"/>
      <c r="H1019" s="189"/>
      <c r="I1019" s="189"/>
      <c r="J1019" s="189"/>
      <c r="K1019" s="189"/>
      <c r="L1019" s="189"/>
      <c r="M1019" s="189"/>
      <c r="N1019" s="189"/>
      <c r="O1019" s="189"/>
      <c r="P1019" s="189"/>
      <c r="Q1019" s="189"/>
      <c r="R1019" s="189"/>
      <c r="S1019" s="189"/>
      <c r="T1019" s="189"/>
      <c r="U1019" s="189"/>
      <c r="V1019" s="189"/>
      <c r="W1019" s="189"/>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3:55" ht="12.75" customHeight="1">
      <c r="C1020" s="189"/>
      <c r="D1020" s="189"/>
      <c r="E1020" s="189"/>
      <c r="F1020" s="189"/>
      <c r="G1020" s="189"/>
      <c r="H1020" s="189"/>
      <c r="I1020" s="189"/>
      <c r="J1020" s="189"/>
      <c r="K1020" s="189"/>
      <c r="L1020" s="189"/>
      <c r="M1020" s="189"/>
      <c r="N1020" s="189"/>
      <c r="O1020" s="189"/>
      <c r="P1020" s="189"/>
      <c r="Q1020" s="189"/>
      <c r="R1020" s="189"/>
      <c r="S1020" s="189"/>
      <c r="T1020" s="189"/>
      <c r="U1020" s="189"/>
      <c r="V1020" s="189"/>
      <c r="W1020" s="189"/>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3:55" ht="12.75" customHeight="1">
      <c r="C1021" s="189"/>
      <c r="D1021" s="189"/>
      <c r="E1021" s="189"/>
      <c r="F1021" s="189"/>
      <c r="G1021" s="189"/>
      <c r="H1021" s="189"/>
      <c r="I1021" s="189"/>
      <c r="J1021" s="189"/>
      <c r="K1021" s="189"/>
      <c r="L1021" s="189"/>
      <c r="M1021" s="189"/>
      <c r="N1021" s="189"/>
      <c r="O1021" s="189"/>
      <c r="P1021" s="189"/>
      <c r="Q1021" s="189"/>
      <c r="R1021" s="189"/>
      <c r="S1021" s="189"/>
      <c r="T1021" s="189"/>
      <c r="U1021" s="189"/>
      <c r="V1021" s="189"/>
      <c r="W1021" s="189"/>
      <c r="X1021" s="189"/>
      <c r="Y1021" s="189"/>
      <c r="Z1021" s="189"/>
      <c r="AA1021" s="189"/>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3:55" ht="12.75" customHeight="1">
      <c r="C1022" s="189"/>
      <c r="D1022" s="189"/>
      <c r="E1022" s="189"/>
      <c r="F1022" s="189"/>
      <c r="G1022" s="189"/>
      <c r="H1022" s="189"/>
      <c r="I1022" s="189"/>
      <c r="J1022" s="189"/>
      <c r="K1022" s="189"/>
      <c r="L1022" s="189"/>
      <c r="M1022" s="189"/>
      <c r="N1022" s="189"/>
      <c r="O1022" s="189"/>
      <c r="P1022" s="189"/>
      <c r="Q1022" s="189"/>
      <c r="R1022" s="189"/>
      <c r="S1022" s="189"/>
      <c r="T1022" s="189"/>
      <c r="U1022" s="189"/>
      <c r="V1022" s="189"/>
      <c r="W1022" s="189"/>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3:55" ht="12.75" customHeight="1">
      <c r="C1023" s="189"/>
      <c r="D1023" s="189"/>
      <c r="E1023" s="189"/>
      <c r="F1023" s="189"/>
      <c r="G1023" s="189"/>
      <c r="H1023" s="189"/>
      <c r="I1023" s="189"/>
      <c r="J1023" s="189"/>
      <c r="K1023" s="189"/>
      <c r="L1023" s="189"/>
      <c r="M1023" s="189"/>
      <c r="N1023" s="189"/>
      <c r="O1023" s="189"/>
      <c r="P1023" s="189"/>
      <c r="Q1023" s="189"/>
      <c r="R1023" s="189"/>
      <c r="S1023" s="189"/>
      <c r="T1023" s="189"/>
      <c r="U1023" s="189"/>
      <c r="V1023" s="189"/>
      <c r="W1023" s="189"/>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3:55" ht="12.75" customHeight="1">
      <c r="C1024" s="189"/>
      <c r="D1024" s="189"/>
      <c r="E1024" s="189"/>
      <c r="F1024" s="189"/>
      <c r="G1024" s="189"/>
      <c r="H1024" s="189"/>
      <c r="I1024" s="189"/>
      <c r="J1024" s="189"/>
      <c r="K1024" s="189"/>
      <c r="L1024" s="189"/>
      <c r="M1024" s="189"/>
      <c r="N1024" s="189"/>
      <c r="O1024" s="189"/>
      <c r="P1024" s="189"/>
      <c r="Q1024" s="189"/>
      <c r="R1024" s="189"/>
      <c r="S1024" s="189"/>
      <c r="T1024" s="189"/>
      <c r="U1024" s="189"/>
      <c r="V1024" s="189"/>
      <c r="W1024" s="189"/>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3:55" ht="12.75" customHeight="1">
      <c r="C1025" s="189"/>
      <c r="D1025" s="189"/>
      <c r="E1025" s="189"/>
      <c r="F1025" s="189"/>
      <c r="G1025" s="189"/>
      <c r="H1025" s="189"/>
      <c r="I1025" s="189"/>
      <c r="J1025" s="189"/>
      <c r="K1025" s="189"/>
      <c r="L1025" s="189"/>
      <c r="M1025" s="189"/>
      <c r="N1025" s="189"/>
      <c r="O1025" s="189"/>
      <c r="P1025" s="189"/>
      <c r="Q1025" s="189"/>
      <c r="R1025" s="189"/>
      <c r="S1025" s="189"/>
      <c r="T1025" s="189"/>
      <c r="U1025" s="189"/>
      <c r="V1025" s="189"/>
      <c r="W1025" s="189"/>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3:55" ht="12.75" customHeight="1">
      <c r="C1026" s="189"/>
      <c r="D1026" s="189"/>
      <c r="E1026" s="189"/>
      <c r="F1026" s="189"/>
      <c r="G1026" s="189"/>
      <c r="H1026" s="189"/>
      <c r="I1026" s="189"/>
      <c r="J1026" s="189"/>
      <c r="K1026" s="189"/>
      <c r="L1026" s="189"/>
      <c r="M1026" s="189"/>
      <c r="N1026" s="189"/>
      <c r="O1026" s="189"/>
      <c r="P1026" s="189"/>
      <c r="Q1026" s="189"/>
      <c r="R1026" s="189"/>
      <c r="S1026" s="189"/>
      <c r="T1026" s="189"/>
      <c r="U1026" s="189"/>
      <c r="V1026" s="189"/>
      <c r="W1026" s="189"/>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3:55" ht="12.75" customHeight="1">
      <c r="C1027" s="189"/>
      <c r="D1027" s="189"/>
      <c r="E1027" s="189"/>
      <c r="F1027" s="189"/>
      <c r="G1027" s="189"/>
      <c r="H1027" s="189"/>
      <c r="I1027" s="189"/>
      <c r="J1027" s="189"/>
      <c r="K1027" s="189"/>
      <c r="L1027" s="189"/>
      <c r="M1027" s="189"/>
      <c r="N1027" s="189"/>
      <c r="O1027" s="189"/>
      <c r="P1027" s="189"/>
      <c r="Q1027" s="189"/>
      <c r="R1027" s="189"/>
      <c r="S1027" s="189"/>
      <c r="T1027" s="189"/>
      <c r="U1027" s="189"/>
      <c r="V1027" s="189"/>
      <c r="W1027" s="189"/>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3:55" ht="12.75" customHeight="1">
      <c r="C1028" s="189"/>
      <c r="D1028" s="189"/>
      <c r="E1028" s="189"/>
      <c r="F1028" s="189"/>
      <c r="G1028" s="189"/>
      <c r="H1028" s="189"/>
      <c r="I1028" s="189"/>
      <c r="J1028" s="189"/>
      <c r="K1028" s="189"/>
      <c r="L1028" s="189"/>
      <c r="M1028" s="189"/>
      <c r="N1028" s="189"/>
      <c r="O1028" s="189"/>
      <c r="P1028" s="189"/>
      <c r="Q1028" s="189"/>
      <c r="R1028" s="189"/>
      <c r="S1028" s="189"/>
      <c r="T1028" s="189"/>
      <c r="U1028" s="189"/>
      <c r="V1028" s="189"/>
      <c r="W1028" s="189"/>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3:55" ht="12.75" customHeight="1">
      <c r="C1029" s="189"/>
      <c r="D1029" s="189"/>
      <c r="E1029" s="189"/>
      <c r="F1029" s="189"/>
      <c r="G1029" s="189"/>
      <c r="H1029" s="189"/>
      <c r="I1029" s="189"/>
      <c r="J1029" s="189"/>
      <c r="K1029" s="189"/>
      <c r="L1029" s="189"/>
      <c r="M1029" s="189"/>
      <c r="N1029" s="189"/>
      <c r="O1029" s="189"/>
      <c r="P1029" s="189"/>
      <c r="Q1029" s="189"/>
      <c r="R1029" s="189"/>
      <c r="S1029" s="189"/>
      <c r="T1029" s="189"/>
      <c r="U1029" s="189"/>
      <c r="V1029" s="189"/>
      <c r="W1029" s="189"/>
      <c r="X1029" s="189"/>
      <c r="Y1029" s="189"/>
      <c r="Z1029" s="189"/>
      <c r="AA1029" s="189"/>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3:55" ht="12.75" customHeight="1">
      <c r="C1030" s="189"/>
      <c r="D1030" s="189"/>
      <c r="E1030" s="189"/>
      <c r="F1030" s="189"/>
      <c r="G1030" s="189"/>
      <c r="H1030" s="189"/>
      <c r="I1030" s="189"/>
      <c r="J1030" s="189"/>
      <c r="K1030" s="189"/>
      <c r="L1030" s="189"/>
      <c r="M1030" s="189"/>
      <c r="N1030" s="189"/>
      <c r="O1030" s="189"/>
      <c r="P1030" s="189"/>
      <c r="Q1030" s="189"/>
      <c r="R1030" s="189"/>
      <c r="S1030" s="189"/>
      <c r="T1030" s="189"/>
      <c r="U1030" s="189"/>
      <c r="V1030" s="189"/>
      <c r="W1030" s="189"/>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3:55" ht="12.75" customHeight="1">
      <c r="C1031" s="189"/>
      <c r="D1031" s="189"/>
      <c r="E1031" s="189"/>
      <c r="F1031" s="189"/>
      <c r="G1031" s="189"/>
      <c r="H1031" s="189"/>
      <c r="I1031" s="189"/>
      <c r="J1031" s="189"/>
      <c r="K1031" s="189"/>
      <c r="L1031" s="189"/>
      <c r="M1031" s="189"/>
      <c r="N1031" s="189"/>
      <c r="O1031" s="189"/>
      <c r="P1031" s="189"/>
      <c r="Q1031" s="189"/>
      <c r="R1031" s="189"/>
      <c r="S1031" s="189"/>
      <c r="T1031" s="189"/>
      <c r="U1031" s="189"/>
      <c r="V1031" s="189"/>
      <c r="W1031" s="189"/>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3:55" ht="12.75" customHeight="1">
      <c r="C1032" s="189"/>
      <c r="D1032" s="189"/>
      <c r="E1032" s="189"/>
      <c r="F1032" s="189"/>
      <c r="G1032" s="189"/>
      <c r="H1032" s="189"/>
      <c r="I1032" s="189"/>
      <c r="J1032" s="189"/>
      <c r="K1032" s="189"/>
      <c r="L1032" s="189"/>
      <c r="M1032" s="189"/>
      <c r="N1032" s="189"/>
      <c r="O1032" s="189"/>
      <c r="P1032" s="189"/>
      <c r="Q1032" s="189"/>
      <c r="R1032" s="189"/>
      <c r="S1032" s="189"/>
      <c r="T1032" s="189"/>
      <c r="U1032" s="189"/>
      <c r="V1032" s="189"/>
      <c r="W1032" s="189"/>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3:55" ht="12.75" customHeight="1">
      <c r="C1033" s="189"/>
      <c r="D1033" s="189"/>
      <c r="E1033" s="189"/>
      <c r="F1033" s="189"/>
      <c r="G1033" s="189"/>
      <c r="H1033" s="189"/>
      <c r="I1033" s="189"/>
      <c r="J1033" s="189"/>
      <c r="K1033" s="189"/>
      <c r="L1033" s="189"/>
      <c r="M1033" s="189"/>
      <c r="N1033" s="189"/>
      <c r="O1033" s="189"/>
      <c r="P1033" s="189"/>
      <c r="Q1033" s="189"/>
      <c r="R1033" s="189"/>
      <c r="S1033" s="189"/>
      <c r="T1033" s="189"/>
      <c r="U1033" s="189"/>
      <c r="V1033" s="189"/>
      <c r="W1033" s="189"/>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3:55" ht="12.75" customHeight="1">
      <c r="C1034" s="189"/>
      <c r="D1034" s="189"/>
      <c r="E1034" s="189"/>
      <c r="F1034" s="189"/>
      <c r="G1034" s="189"/>
      <c r="H1034" s="189"/>
      <c r="I1034" s="189"/>
      <c r="J1034" s="189"/>
      <c r="K1034" s="189"/>
      <c r="L1034" s="189"/>
      <c r="M1034" s="189"/>
      <c r="N1034" s="189"/>
      <c r="O1034" s="189"/>
      <c r="P1034" s="189"/>
      <c r="Q1034" s="189"/>
      <c r="R1034" s="189"/>
      <c r="S1034" s="189"/>
      <c r="T1034" s="189"/>
      <c r="U1034" s="189"/>
      <c r="V1034" s="189"/>
      <c r="W1034" s="189"/>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3:55" ht="12.75" customHeight="1">
      <c r="C1035" s="189"/>
      <c r="D1035" s="189"/>
      <c r="E1035" s="189"/>
      <c r="F1035" s="189"/>
      <c r="G1035" s="189"/>
      <c r="H1035" s="189"/>
      <c r="I1035" s="189"/>
      <c r="J1035" s="189"/>
      <c r="K1035" s="189"/>
      <c r="L1035" s="189"/>
      <c r="M1035" s="189"/>
      <c r="N1035" s="189"/>
      <c r="O1035" s="189"/>
      <c r="P1035" s="189"/>
      <c r="Q1035" s="189"/>
      <c r="R1035" s="189"/>
      <c r="S1035" s="189"/>
      <c r="T1035" s="189"/>
      <c r="U1035" s="189"/>
      <c r="V1035" s="189"/>
      <c r="W1035" s="189"/>
      <c r="X1035" s="189"/>
      <c r="Y1035" s="189"/>
      <c r="Z1035" s="189"/>
      <c r="AA1035" s="189"/>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3:55" ht="12.75" customHeight="1">
      <c r="C1036" s="189"/>
      <c r="D1036" s="189"/>
      <c r="E1036" s="189"/>
      <c r="F1036" s="189"/>
      <c r="G1036" s="189"/>
      <c r="H1036" s="189"/>
      <c r="I1036" s="189"/>
      <c r="J1036" s="189"/>
      <c r="K1036" s="189"/>
      <c r="L1036" s="189"/>
      <c r="M1036" s="189"/>
      <c r="N1036" s="189"/>
      <c r="O1036" s="189"/>
      <c r="P1036" s="189"/>
      <c r="Q1036" s="189"/>
      <c r="R1036" s="189"/>
      <c r="S1036" s="189"/>
      <c r="T1036" s="189"/>
      <c r="U1036" s="189"/>
      <c r="V1036" s="189"/>
      <c r="W1036" s="189"/>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3:55" ht="12.75" customHeight="1">
      <c r="C1037" s="189"/>
      <c r="D1037" s="189"/>
      <c r="E1037" s="189"/>
      <c r="F1037" s="189"/>
      <c r="G1037" s="189"/>
      <c r="H1037" s="189"/>
      <c r="I1037" s="189"/>
      <c r="J1037" s="189"/>
      <c r="K1037" s="189"/>
      <c r="L1037" s="189"/>
      <c r="M1037" s="189"/>
      <c r="N1037" s="189"/>
      <c r="O1037" s="189"/>
      <c r="P1037" s="189"/>
      <c r="Q1037" s="189"/>
      <c r="R1037" s="189"/>
      <c r="S1037" s="189"/>
      <c r="T1037" s="189"/>
      <c r="U1037" s="189"/>
      <c r="V1037" s="189"/>
      <c r="W1037" s="189"/>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3:55" ht="12.75" customHeight="1">
      <c r="C1038" s="189"/>
      <c r="D1038" s="189"/>
      <c r="E1038" s="189"/>
      <c r="F1038" s="189"/>
      <c r="G1038" s="189"/>
      <c r="H1038" s="189"/>
      <c r="I1038" s="189"/>
      <c r="J1038" s="189"/>
      <c r="K1038" s="189"/>
      <c r="L1038" s="189"/>
      <c r="M1038" s="189"/>
      <c r="N1038" s="189"/>
      <c r="O1038" s="189"/>
      <c r="P1038" s="189"/>
      <c r="Q1038" s="189"/>
      <c r="R1038" s="189"/>
      <c r="S1038" s="189"/>
      <c r="T1038" s="189"/>
      <c r="U1038" s="189"/>
      <c r="V1038" s="189"/>
      <c r="W1038" s="189"/>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3:55" ht="12.75" customHeight="1">
      <c r="C1039" s="189"/>
      <c r="D1039" s="189"/>
      <c r="E1039" s="189"/>
      <c r="F1039" s="189"/>
      <c r="G1039" s="189"/>
      <c r="H1039" s="189"/>
      <c r="I1039" s="189"/>
      <c r="J1039" s="189"/>
      <c r="K1039" s="189"/>
      <c r="L1039" s="189"/>
      <c r="M1039" s="189"/>
      <c r="N1039" s="189"/>
      <c r="O1039" s="189"/>
      <c r="P1039" s="189"/>
      <c r="Q1039" s="189"/>
      <c r="R1039" s="189"/>
      <c r="S1039" s="189"/>
      <c r="T1039" s="189"/>
      <c r="U1039" s="189"/>
      <c r="V1039" s="189"/>
      <c r="W1039" s="189"/>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3:55" ht="12.75" customHeight="1">
      <c r="C1040" s="189"/>
      <c r="D1040" s="189"/>
      <c r="E1040" s="189"/>
      <c r="F1040" s="189"/>
      <c r="G1040" s="189"/>
      <c r="H1040" s="189"/>
      <c r="I1040" s="189"/>
      <c r="J1040" s="189"/>
      <c r="K1040" s="189"/>
      <c r="L1040" s="189"/>
      <c r="M1040" s="189"/>
      <c r="N1040" s="189"/>
      <c r="O1040" s="189"/>
      <c r="P1040" s="189"/>
      <c r="Q1040" s="189"/>
      <c r="R1040" s="189"/>
      <c r="S1040" s="189"/>
      <c r="T1040" s="189"/>
      <c r="U1040" s="189"/>
      <c r="V1040" s="189"/>
      <c r="W1040" s="189"/>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3:55" ht="12.75" customHeight="1">
      <c r="C1041" s="189"/>
      <c r="D1041" s="189"/>
      <c r="E1041" s="189"/>
      <c r="F1041" s="189"/>
      <c r="G1041" s="189"/>
      <c r="H1041" s="189"/>
      <c r="I1041" s="189"/>
      <c r="J1041" s="189"/>
      <c r="K1041" s="189"/>
      <c r="L1041" s="189"/>
      <c r="M1041" s="189"/>
      <c r="N1041" s="189"/>
      <c r="O1041" s="189"/>
      <c r="P1041" s="189"/>
      <c r="Q1041" s="189"/>
      <c r="R1041" s="189"/>
      <c r="S1041" s="189"/>
      <c r="T1041" s="189"/>
      <c r="U1041" s="189"/>
      <c r="V1041" s="189"/>
      <c r="W1041" s="189"/>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3:55" ht="12.75" customHeight="1">
      <c r="C1042" s="189"/>
      <c r="D1042" s="189"/>
      <c r="E1042" s="189"/>
      <c r="F1042" s="189"/>
      <c r="G1042" s="189"/>
      <c r="H1042" s="189"/>
      <c r="I1042" s="189"/>
      <c r="J1042" s="189"/>
      <c r="K1042" s="189"/>
      <c r="L1042" s="189"/>
      <c r="M1042" s="189"/>
      <c r="N1042" s="189"/>
      <c r="O1042" s="189"/>
      <c r="P1042" s="189"/>
      <c r="Q1042" s="189"/>
      <c r="R1042" s="189"/>
      <c r="S1042" s="189"/>
      <c r="T1042" s="189"/>
      <c r="U1042" s="189"/>
      <c r="V1042" s="189"/>
      <c r="W1042" s="189"/>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3:55" ht="12.75" customHeight="1">
      <c r="C1043" s="189"/>
      <c r="D1043" s="189"/>
      <c r="E1043" s="189"/>
      <c r="F1043" s="189"/>
      <c r="G1043" s="189"/>
      <c r="H1043" s="189"/>
      <c r="I1043" s="189"/>
      <c r="J1043" s="189"/>
      <c r="K1043" s="189"/>
      <c r="L1043" s="189"/>
      <c r="M1043" s="189"/>
      <c r="N1043" s="189"/>
      <c r="O1043" s="189"/>
      <c r="P1043" s="189"/>
      <c r="Q1043" s="189"/>
      <c r="R1043" s="189"/>
      <c r="S1043" s="189"/>
      <c r="T1043" s="189"/>
      <c r="U1043" s="189"/>
      <c r="V1043" s="189"/>
      <c r="W1043" s="189"/>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3:55" ht="12.75" customHeight="1">
      <c r="C1044" s="189"/>
      <c r="D1044" s="189"/>
      <c r="E1044" s="189"/>
      <c r="F1044" s="189"/>
      <c r="G1044" s="189"/>
      <c r="H1044" s="189"/>
      <c r="I1044" s="189"/>
      <c r="J1044" s="189"/>
      <c r="K1044" s="189"/>
      <c r="L1044" s="189"/>
      <c r="M1044" s="189"/>
      <c r="N1044" s="189"/>
      <c r="O1044" s="189"/>
      <c r="P1044" s="189"/>
      <c r="Q1044" s="189"/>
      <c r="R1044" s="189"/>
      <c r="S1044" s="189"/>
      <c r="T1044" s="189"/>
      <c r="U1044" s="189"/>
      <c r="V1044" s="189"/>
      <c r="W1044" s="189"/>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3:55" ht="12.75" customHeight="1">
      <c r="C1045" s="189"/>
      <c r="D1045" s="189"/>
      <c r="E1045" s="189"/>
      <c r="F1045" s="189"/>
      <c r="G1045" s="189"/>
      <c r="H1045" s="189"/>
      <c r="I1045" s="189"/>
      <c r="J1045" s="189"/>
      <c r="K1045" s="189"/>
      <c r="L1045" s="189"/>
      <c r="M1045" s="189"/>
      <c r="N1045" s="189"/>
      <c r="O1045" s="189"/>
      <c r="P1045" s="189"/>
      <c r="Q1045" s="189"/>
      <c r="R1045" s="189"/>
      <c r="S1045" s="189"/>
      <c r="T1045" s="189"/>
      <c r="U1045" s="189"/>
      <c r="V1045" s="189"/>
      <c r="W1045" s="189"/>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3:55" ht="12.75" customHeight="1">
      <c r="C1046" s="189"/>
      <c r="D1046" s="189"/>
      <c r="E1046" s="189"/>
      <c r="F1046" s="189"/>
      <c r="G1046" s="189"/>
      <c r="H1046" s="189"/>
      <c r="I1046" s="189"/>
      <c r="J1046" s="189"/>
      <c r="K1046" s="189"/>
      <c r="L1046" s="189"/>
      <c r="M1046" s="189"/>
      <c r="N1046" s="189"/>
      <c r="O1046" s="189"/>
      <c r="P1046" s="189"/>
      <c r="Q1046" s="189"/>
      <c r="R1046" s="189"/>
      <c r="S1046" s="189"/>
      <c r="T1046" s="189"/>
      <c r="U1046" s="189"/>
      <c r="V1046" s="189"/>
      <c r="W1046" s="189"/>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3:55" ht="12.75" customHeight="1">
      <c r="C1047" s="189"/>
      <c r="D1047" s="189"/>
      <c r="E1047" s="189"/>
      <c r="F1047" s="189"/>
      <c r="G1047" s="189"/>
      <c r="H1047" s="189"/>
      <c r="I1047" s="189"/>
      <c r="J1047" s="189"/>
      <c r="K1047" s="189"/>
      <c r="L1047" s="189"/>
      <c r="M1047" s="189"/>
      <c r="N1047" s="189"/>
      <c r="O1047" s="189"/>
      <c r="P1047" s="189"/>
      <c r="Q1047" s="189"/>
      <c r="R1047" s="189"/>
      <c r="S1047" s="189"/>
      <c r="T1047" s="189"/>
      <c r="U1047" s="189"/>
      <c r="V1047" s="189"/>
      <c r="W1047" s="189"/>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3:55" ht="12.75" customHeight="1">
      <c r="C1048" s="189"/>
      <c r="D1048" s="189"/>
      <c r="E1048" s="189"/>
      <c r="F1048" s="189"/>
      <c r="G1048" s="189"/>
      <c r="H1048" s="189"/>
      <c r="I1048" s="189"/>
      <c r="J1048" s="189"/>
      <c r="K1048" s="189"/>
      <c r="L1048" s="189"/>
      <c r="M1048" s="189"/>
      <c r="N1048" s="189"/>
      <c r="O1048" s="189"/>
      <c r="P1048" s="189"/>
      <c r="Q1048" s="189"/>
      <c r="R1048" s="189"/>
      <c r="S1048" s="189"/>
      <c r="T1048" s="189"/>
      <c r="U1048" s="189"/>
      <c r="V1048" s="189"/>
      <c r="W1048" s="189"/>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sheetData>
  <sheetProtection algorithmName="SHA-512" hashValue="n3MSd/VtWB2k78aDTRuxKErCGPZE2I4d5s6MLvLbAzXzqg59TH+EfdZ8iELilfBdsapNzDEuezwdMAwy+woL1w==" saltValue="iYb4a8XEYqgEYenswQ0kmQ==" spinCount="100000" sheet="1" objects="1" scenarios="1"/>
  <protectedRanges>
    <protectedRange algorithmName="SHA-512" hashValue="UwpP1dijl4r3+US1EWxi2VJ/zfCh24ESWwTCPQBqTTi3cZYSEGuUVSPKkjTxs7EFx2xqnd7I+lMwCPkUba+f6g==" saltValue="VaCNySG3n3dtndQiHoKhDQ==" spinCount="100000" sqref="H10:H19" name="Inputs_1" securityDescriptor="O:WDG:WDD:(A;;CC;;;BU)"/>
  </protectedRanges>
  <mergeCells count="12">
    <mergeCell ref="T9:T10"/>
    <mergeCell ref="Q18:U18"/>
    <mergeCell ref="X50:Y50"/>
    <mergeCell ref="AA50:AB50"/>
    <mergeCell ref="AD50:AE50"/>
    <mergeCell ref="AG50:AH50"/>
    <mergeCell ref="U50:V50"/>
    <mergeCell ref="D50:F50"/>
    <mergeCell ref="H50:I50"/>
    <mergeCell ref="K50:L50"/>
    <mergeCell ref="N50:O50"/>
    <mergeCell ref="Q50:S50"/>
  </mergeCells>
  <conditionalFormatting sqref="D55:E65">
    <cfRule type="colorScale" priority="58">
      <colorScale>
        <cfvo type="num" val="0"/>
        <cfvo type="num" val="5"/>
        <cfvo type="num" val="10"/>
        <color theme="0"/>
        <color rgb="FFA6CAE0"/>
        <color rgb="FFFF5D31"/>
      </colorScale>
    </cfRule>
  </conditionalFormatting>
  <conditionalFormatting sqref="D67:E67">
    <cfRule type="colorScale" priority="170">
      <colorScale>
        <cfvo type="formula" val="0"/>
        <cfvo type="formula" val="5"/>
        <color rgb="FF11B2EB"/>
        <color rgb="FFD85C00"/>
      </colorScale>
    </cfRule>
    <cfRule type="colorScale" priority="169">
      <colorScale>
        <cfvo type="min"/>
        <cfvo type="max"/>
        <color rgb="FFB4DCFA"/>
        <color rgb="FFD85C00"/>
      </colorScale>
    </cfRule>
    <cfRule type="colorScale" priority="168">
      <colorScale>
        <cfvo type="formula" val="0"/>
        <cfvo type="formula" val="5"/>
        <color rgb="FFB4DCFA"/>
        <color rgb="FFD85C00"/>
      </colorScale>
    </cfRule>
    <cfRule type="colorScale" priority="167">
      <colorScale>
        <cfvo type="formula" val="0"/>
        <cfvo type="formula" val="5"/>
        <color rgb="FFDEF4FC"/>
        <color rgb="FFFFB279"/>
      </colorScale>
    </cfRule>
    <cfRule type="colorScale" priority="171">
      <colorScale>
        <cfvo type="min"/>
        <cfvo type="max"/>
        <color rgb="FF63BE7B"/>
        <color rgb="FFFFEF9C"/>
      </colorScale>
    </cfRule>
    <cfRule type="colorScale" priority="172">
      <colorScale>
        <cfvo type="formula" val="1"/>
        <cfvo type="percentile" val="50"/>
        <cfvo type="formula" val="5"/>
        <color rgb="FFFFE5D2"/>
        <color rgb="FFFFEB84"/>
        <color rgb="FFD85C00"/>
      </colorScale>
    </cfRule>
  </conditionalFormatting>
  <conditionalFormatting sqref="D69:E69">
    <cfRule type="colorScale" priority="174">
      <colorScale>
        <cfvo type="formula" val="0"/>
        <cfvo type="formula" val="5"/>
        <color rgb="FFB4DCFA"/>
        <color rgb="FFD85C00"/>
      </colorScale>
    </cfRule>
    <cfRule type="colorScale" priority="175">
      <colorScale>
        <cfvo type="min"/>
        <cfvo type="max"/>
        <color rgb="FFB4DCFA"/>
        <color rgb="FFD85C00"/>
      </colorScale>
    </cfRule>
    <cfRule type="colorScale" priority="176">
      <colorScale>
        <cfvo type="formula" val="0"/>
        <cfvo type="formula" val="5"/>
        <color rgb="FF11B2EB"/>
        <color rgb="FFD85C00"/>
      </colorScale>
    </cfRule>
    <cfRule type="colorScale" priority="177">
      <colorScale>
        <cfvo type="min"/>
        <cfvo type="max"/>
        <color rgb="FF63BE7B"/>
        <color rgb="FFFFEF9C"/>
      </colorScale>
    </cfRule>
    <cfRule type="colorScale" priority="178">
      <colorScale>
        <cfvo type="formula" val="1"/>
        <cfvo type="percentile" val="50"/>
        <cfvo type="formula" val="5"/>
        <color rgb="FFFFE5D2"/>
        <color rgb="FFFFEB84"/>
        <color rgb="FFD85C00"/>
      </colorScale>
    </cfRule>
    <cfRule type="colorScale" priority="173">
      <colorScale>
        <cfvo type="formula" val="0"/>
        <cfvo type="formula" val="5"/>
        <color rgb="FFDEF4FC"/>
        <color rgb="FFFFB279"/>
      </colorScale>
    </cfRule>
  </conditionalFormatting>
  <conditionalFormatting sqref="F10:F19">
    <cfRule type="expression" dxfId="1" priority="2">
      <formula>G10=0</formula>
    </cfRule>
  </conditionalFormatting>
  <conditionalFormatting sqref="H10:H19">
    <cfRule type="expression" dxfId="0" priority="3">
      <formula>M10="F"</formula>
    </cfRule>
  </conditionalFormatting>
  <conditionalFormatting sqref="H55">
    <cfRule type="colorScale" priority="57">
      <colorScale>
        <cfvo type="num" val="0"/>
        <cfvo type="num" val="5"/>
        <cfvo type="num" val="10"/>
        <color theme="0"/>
        <color rgb="FFA6CAE0"/>
        <color rgb="FFFF5D31"/>
      </colorScale>
    </cfRule>
  </conditionalFormatting>
  <conditionalFormatting sqref="H57">
    <cfRule type="colorScale" priority="56">
      <colorScale>
        <cfvo type="num" val="0"/>
        <cfvo type="num" val="5"/>
        <cfvo type="num" val="10"/>
        <color theme="0"/>
        <color rgb="FFA6CAE0"/>
        <color rgb="FFFF5D31"/>
      </colorScale>
    </cfRule>
  </conditionalFormatting>
  <conditionalFormatting sqref="H59">
    <cfRule type="colorScale" priority="55">
      <colorScale>
        <cfvo type="num" val="0"/>
        <cfvo type="num" val="5"/>
        <cfvo type="num" val="10"/>
        <color theme="0"/>
        <color rgb="FFA6CAE0"/>
        <color rgb="FFFF5D31"/>
      </colorScale>
    </cfRule>
  </conditionalFormatting>
  <conditionalFormatting sqref="H61">
    <cfRule type="colorScale" priority="54">
      <colorScale>
        <cfvo type="num" val="0"/>
        <cfvo type="num" val="5"/>
        <cfvo type="num" val="10"/>
        <color theme="0"/>
        <color rgb="FFA6CAE0"/>
        <color rgb="FFFF5D31"/>
      </colorScale>
    </cfRule>
  </conditionalFormatting>
  <conditionalFormatting sqref="H63">
    <cfRule type="colorScale" priority="53">
      <colorScale>
        <cfvo type="num" val="0"/>
        <cfvo type="num" val="5"/>
        <cfvo type="num" val="10"/>
        <color theme="0"/>
        <color rgb="FFA6CAE0"/>
        <color rgb="FFFF5D31"/>
      </colorScale>
    </cfRule>
  </conditionalFormatting>
  <conditionalFormatting sqref="H65">
    <cfRule type="colorScale" priority="52">
      <colorScale>
        <cfvo type="num" val="0"/>
        <cfvo type="num" val="5"/>
        <cfvo type="num" val="10"/>
        <color theme="0"/>
        <color rgb="FFA6CAE0"/>
        <color rgb="FFFF5D31"/>
      </colorScale>
    </cfRule>
  </conditionalFormatting>
  <conditionalFormatting sqref="H67">
    <cfRule type="colorScale" priority="156">
      <colorScale>
        <cfvo type="formula" val="0"/>
        <cfvo type="formula" val="5"/>
        <color rgb="FFB4DCFA"/>
        <color rgb="FFD85C00"/>
      </colorScale>
    </cfRule>
    <cfRule type="colorScale" priority="160">
      <colorScale>
        <cfvo type="formula" val="1"/>
        <cfvo type="percentile" val="50"/>
        <cfvo type="formula" val="5"/>
        <color rgb="FFFFE5D2"/>
        <color rgb="FFFFEB84"/>
        <color rgb="FFD85C00"/>
      </colorScale>
    </cfRule>
    <cfRule type="colorScale" priority="159">
      <colorScale>
        <cfvo type="min"/>
        <cfvo type="max"/>
        <color rgb="FF63BE7B"/>
        <color rgb="FFFFEF9C"/>
      </colorScale>
    </cfRule>
    <cfRule type="colorScale" priority="158">
      <colorScale>
        <cfvo type="formula" val="0"/>
        <cfvo type="formula" val="5"/>
        <color rgb="FF11B2EB"/>
        <color rgb="FFD85C00"/>
      </colorScale>
    </cfRule>
    <cfRule type="colorScale" priority="157">
      <colorScale>
        <cfvo type="min"/>
        <cfvo type="max"/>
        <color rgb="FFB4DCFA"/>
        <color rgb="FFD85C00"/>
      </colorScale>
    </cfRule>
    <cfRule type="colorScale" priority="155">
      <colorScale>
        <cfvo type="formula" val="0"/>
        <cfvo type="formula" val="5"/>
        <color rgb="FFDEF4FC"/>
        <color rgb="FFFFB279"/>
      </colorScale>
    </cfRule>
  </conditionalFormatting>
  <conditionalFormatting sqref="H69">
    <cfRule type="colorScale" priority="166">
      <colorScale>
        <cfvo type="formula" val="1"/>
        <cfvo type="percentile" val="50"/>
        <cfvo type="formula" val="5"/>
        <color rgb="FFFFE5D2"/>
        <color rgb="FFFFEB84"/>
        <color rgb="FFD85C00"/>
      </colorScale>
    </cfRule>
    <cfRule type="colorScale" priority="165">
      <colorScale>
        <cfvo type="min"/>
        <cfvo type="max"/>
        <color rgb="FF63BE7B"/>
        <color rgb="FFFFEF9C"/>
      </colorScale>
    </cfRule>
    <cfRule type="colorScale" priority="164">
      <colorScale>
        <cfvo type="formula" val="0"/>
        <cfvo type="formula" val="5"/>
        <color rgb="FF11B2EB"/>
        <color rgb="FFD85C00"/>
      </colorScale>
    </cfRule>
    <cfRule type="colorScale" priority="163">
      <colorScale>
        <cfvo type="min"/>
        <cfvo type="max"/>
        <color rgb="FFB4DCFA"/>
        <color rgb="FFD85C00"/>
      </colorScale>
    </cfRule>
    <cfRule type="colorScale" priority="162">
      <colorScale>
        <cfvo type="formula" val="0"/>
        <cfvo type="formula" val="5"/>
        <color rgb="FFB4DCFA"/>
        <color rgb="FFD85C00"/>
      </colorScale>
    </cfRule>
    <cfRule type="colorScale" priority="161">
      <colorScale>
        <cfvo type="formula" val="0"/>
        <cfvo type="formula" val="5"/>
        <color rgb="FFDEF4FC"/>
        <color rgb="FFFFB279"/>
      </colorScale>
    </cfRule>
  </conditionalFormatting>
  <conditionalFormatting sqref="K55">
    <cfRule type="colorScale" priority="51">
      <colorScale>
        <cfvo type="num" val="0"/>
        <cfvo type="num" val="5"/>
        <cfvo type="num" val="10"/>
        <color theme="0"/>
        <color rgb="FFA6CAE0"/>
        <color rgb="FFFF5D31"/>
      </colorScale>
    </cfRule>
  </conditionalFormatting>
  <conditionalFormatting sqref="K57">
    <cfRule type="colorScale" priority="50">
      <colorScale>
        <cfvo type="num" val="0"/>
        <cfvo type="num" val="5"/>
        <cfvo type="num" val="10"/>
        <color theme="0"/>
        <color rgb="FFA6CAE0"/>
        <color rgb="FFFF5D31"/>
      </colorScale>
    </cfRule>
  </conditionalFormatting>
  <conditionalFormatting sqref="K59">
    <cfRule type="colorScale" priority="49">
      <colorScale>
        <cfvo type="num" val="0"/>
        <cfvo type="num" val="5"/>
        <cfvo type="num" val="10"/>
        <color theme="0"/>
        <color rgb="FFA6CAE0"/>
        <color rgb="FFFF5D31"/>
      </colorScale>
    </cfRule>
  </conditionalFormatting>
  <conditionalFormatting sqref="K61">
    <cfRule type="colorScale" priority="48">
      <colorScale>
        <cfvo type="num" val="0"/>
        <cfvo type="num" val="5"/>
        <cfvo type="num" val="10"/>
        <color theme="0"/>
        <color rgb="FFA6CAE0"/>
        <color rgb="FFFF5D31"/>
      </colorScale>
    </cfRule>
  </conditionalFormatting>
  <conditionalFormatting sqref="K63">
    <cfRule type="colorScale" priority="47">
      <colorScale>
        <cfvo type="num" val="0"/>
        <cfvo type="num" val="5"/>
        <cfvo type="num" val="10"/>
        <color theme="0"/>
        <color rgb="FFA6CAE0"/>
        <color rgb="FFFF5D31"/>
      </colorScale>
    </cfRule>
  </conditionalFormatting>
  <conditionalFormatting sqref="K65">
    <cfRule type="colorScale" priority="46">
      <colorScale>
        <cfvo type="num" val="0"/>
        <cfvo type="num" val="5"/>
        <cfvo type="num" val="10"/>
        <color theme="0"/>
        <color rgb="FFA6CAE0"/>
        <color rgb="FFFF5D31"/>
      </colorScale>
    </cfRule>
  </conditionalFormatting>
  <conditionalFormatting sqref="K67">
    <cfRule type="colorScale" priority="144">
      <colorScale>
        <cfvo type="formula" val="0"/>
        <cfvo type="formula" val="5"/>
        <color rgb="FFB4DCFA"/>
        <color rgb="FFD85C00"/>
      </colorScale>
    </cfRule>
    <cfRule type="colorScale" priority="147">
      <colorScale>
        <cfvo type="min"/>
        <cfvo type="max"/>
        <color rgb="FF63BE7B"/>
        <color rgb="FFFFEF9C"/>
      </colorScale>
    </cfRule>
    <cfRule type="colorScale" priority="146">
      <colorScale>
        <cfvo type="formula" val="0"/>
        <cfvo type="formula" val="5"/>
        <color rgb="FF11B2EB"/>
        <color rgb="FFD85C00"/>
      </colorScale>
    </cfRule>
    <cfRule type="colorScale" priority="145">
      <colorScale>
        <cfvo type="min"/>
        <cfvo type="max"/>
        <color rgb="FFB4DCFA"/>
        <color rgb="FFD85C00"/>
      </colorScale>
    </cfRule>
    <cfRule type="colorScale" priority="143">
      <colorScale>
        <cfvo type="formula" val="0"/>
        <cfvo type="formula" val="5"/>
        <color rgb="FFDEF4FC"/>
        <color rgb="FFFFB279"/>
      </colorScale>
    </cfRule>
    <cfRule type="colorScale" priority="148">
      <colorScale>
        <cfvo type="formula" val="1"/>
        <cfvo type="percentile" val="50"/>
        <cfvo type="formula" val="5"/>
        <color rgb="FFFFE5D2"/>
        <color rgb="FFFFEB84"/>
        <color rgb="FFD85C00"/>
      </colorScale>
    </cfRule>
  </conditionalFormatting>
  <conditionalFormatting sqref="K69">
    <cfRule type="colorScale" priority="152">
      <colorScale>
        <cfvo type="formula" val="0"/>
        <cfvo type="formula" val="5"/>
        <color rgb="FF11B2EB"/>
        <color rgb="FFD85C00"/>
      </colorScale>
    </cfRule>
    <cfRule type="colorScale" priority="151">
      <colorScale>
        <cfvo type="min"/>
        <cfvo type="max"/>
        <color rgb="FFB4DCFA"/>
        <color rgb="FFD85C00"/>
      </colorScale>
    </cfRule>
    <cfRule type="colorScale" priority="150">
      <colorScale>
        <cfvo type="formula" val="0"/>
        <cfvo type="formula" val="5"/>
        <color rgb="FFB4DCFA"/>
        <color rgb="FFD85C00"/>
      </colorScale>
    </cfRule>
    <cfRule type="colorScale" priority="149">
      <colorScale>
        <cfvo type="formula" val="0"/>
        <cfvo type="formula" val="5"/>
        <color rgb="FFDEF4FC"/>
        <color rgb="FFFFB279"/>
      </colorScale>
    </cfRule>
    <cfRule type="colorScale" priority="154">
      <colorScale>
        <cfvo type="formula" val="1"/>
        <cfvo type="percentile" val="50"/>
        <cfvo type="formula" val="5"/>
        <color rgb="FFFFE5D2"/>
        <color rgb="FFFFEB84"/>
        <color rgb="FFD85C00"/>
      </colorScale>
    </cfRule>
    <cfRule type="colorScale" priority="153">
      <colorScale>
        <cfvo type="min"/>
        <cfvo type="max"/>
        <color rgb="FF63BE7B"/>
        <color rgb="FFFFEF9C"/>
      </colorScale>
    </cfRule>
  </conditionalFormatting>
  <conditionalFormatting sqref="N55">
    <cfRule type="colorScale" priority="45">
      <colorScale>
        <cfvo type="num" val="0"/>
        <cfvo type="num" val="5"/>
        <cfvo type="num" val="10"/>
        <color theme="0"/>
        <color rgb="FFA6CAE0"/>
        <color rgb="FFFF5D31"/>
      </colorScale>
    </cfRule>
  </conditionalFormatting>
  <conditionalFormatting sqref="N57">
    <cfRule type="colorScale" priority="44">
      <colorScale>
        <cfvo type="num" val="0"/>
        <cfvo type="num" val="5"/>
        <cfvo type="num" val="10"/>
        <color theme="0"/>
        <color rgb="FFA6CAE0"/>
        <color rgb="FFFF5D31"/>
      </colorScale>
    </cfRule>
  </conditionalFormatting>
  <conditionalFormatting sqref="N59">
    <cfRule type="colorScale" priority="43">
      <colorScale>
        <cfvo type="num" val="0"/>
        <cfvo type="num" val="5"/>
        <cfvo type="num" val="10"/>
        <color theme="0"/>
        <color rgb="FFA6CAE0"/>
        <color rgb="FFFF5D31"/>
      </colorScale>
    </cfRule>
  </conditionalFormatting>
  <conditionalFormatting sqref="N61">
    <cfRule type="colorScale" priority="42">
      <colorScale>
        <cfvo type="num" val="0"/>
        <cfvo type="num" val="5"/>
        <cfvo type="num" val="10"/>
        <color theme="0"/>
        <color rgb="FFA6CAE0"/>
        <color rgb="FFFF5D31"/>
      </colorScale>
    </cfRule>
  </conditionalFormatting>
  <conditionalFormatting sqref="N63">
    <cfRule type="colorScale" priority="41">
      <colorScale>
        <cfvo type="num" val="0"/>
        <cfvo type="num" val="5"/>
        <cfvo type="num" val="10"/>
        <color theme="0"/>
        <color rgb="FFA6CAE0"/>
        <color rgb="FFFF5D31"/>
      </colorScale>
    </cfRule>
  </conditionalFormatting>
  <conditionalFormatting sqref="N65">
    <cfRule type="colorScale" priority="40">
      <colorScale>
        <cfvo type="num" val="0"/>
        <cfvo type="num" val="5"/>
        <cfvo type="num" val="10"/>
        <color theme="0"/>
        <color rgb="FFA6CAE0"/>
        <color rgb="FFFF5D31"/>
      </colorScale>
    </cfRule>
  </conditionalFormatting>
  <conditionalFormatting sqref="N67">
    <cfRule type="colorScale" priority="134">
      <colorScale>
        <cfvo type="formula" val="0"/>
        <cfvo type="formula" val="5"/>
        <color rgb="FF11B2EB"/>
        <color rgb="FFD85C00"/>
      </colorScale>
    </cfRule>
    <cfRule type="colorScale" priority="131">
      <colorScale>
        <cfvo type="formula" val="0"/>
        <cfvo type="formula" val="5"/>
        <color rgb="FFDEF4FC"/>
        <color rgb="FFFFB279"/>
      </colorScale>
    </cfRule>
    <cfRule type="colorScale" priority="132">
      <colorScale>
        <cfvo type="formula" val="0"/>
        <cfvo type="formula" val="5"/>
        <color rgb="FFB4DCFA"/>
        <color rgb="FFD85C00"/>
      </colorScale>
    </cfRule>
    <cfRule type="colorScale" priority="133">
      <colorScale>
        <cfvo type="min"/>
        <cfvo type="max"/>
        <color rgb="FFB4DCFA"/>
        <color rgb="FFD85C00"/>
      </colorScale>
    </cfRule>
    <cfRule type="colorScale" priority="135">
      <colorScale>
        <cfvo type="min"/>
        <cfvo type="max"/>
        <color rgb="FF63BE7B"/>
        <color rgb="FFFFEF9C"/>
      </colorScale>
    </cfRule>
    <cfRule type="colorScale" priority="136">
      <colorScale>
        <cfvo type="formula" val="1"/>
        <cfvo type="percentile" val="50"/>
        <cfvo type="formula" val="5"/>
        <color rgb="FFFFE5D2"/>
        <color rgb="FFFFEB84"/>
        <color rgb="FFD85C00"/>
      </colorScale>
    </cfRule>
  </conditionalFormatting>
  <conditionalFormatting sqref="N69">
    <cfRule type="colorScale" priority="142">
      <colorScale>
        <cfvo type="formula" val="1"/>
        <cfvo type="percentile" val="50"/>
        <cfvo type="formula" val="5"/>
        <color rgb="FFFFE5D2"/>
        <color rgb="FFFFEB84"/>
        <color rgb="FFD85C00"/>
      </colorScale>
    </cfRule>
    <cfRule type="colorScale" priority="141">
      <colorScale>
        <cfvo type="min"/>
        <cfvo type="max"/>
        <color rgb="FF63BE7B"/>
        <color rgb="FFFFEF9C"/>
      </colorScale>
    </cfRule>
    <cfRule type="colorScale" priority="140">
      <colorScale>
        <cfvo type="formula" val="0"/>
        <cfvo type="formula" val="5"/>
        <color rgb="FF11B2EB"/>
        <color rgb="FFD85C00"/>
      </colorScale>
    </cfRule>
    <cfRule type="colorScale" priority="139">
      <colorScale>
        <cfvo type="min"/>
        <cfvo type="max"/>
        <color rgb="FFB4DCFA"/>
        <color rgb="FFD85C00"/>
      </colorScale>
    </cfRule>
    <cfRule type="colorScale" priority="138">
      <colorScale>
        <cfvo type="formula" val="0"/>
        <cfvo type="formula" val="5"/>
        <color rgb="FFB4DCFA"/>
        <color rgb="FFD85C00"/>
      </colorScale>
    </cfRule>
    <cfRule type="colorScale" priority="137">
      <colorScale>
        <cfvo type="formula" val="0"/>
        <cfvo type="formula" val="5"/>
        <color rgb="FFDEF4FC"/>
        <color rgb="FFFFB279"/>
      </colorScale>
    </cfRule>
  </conditionalFormatting>
  <conditionalFormatting sqref="Q55:R55">
    <cfRule type="colorScale" priority="39">
      <colorScale>
        <cfvo type="num" val="0"/>
        <cfvo type="num" val="5"/>
        <cfvo type="num" val="10"/>
        <color theme="0"/>
        <color rgb="FFA6CAE0"/>
        <color rgb="FFFF5D31"/>
      </colorScale>
    </cfRule>
  </conditionalFormatting>
  <conditionalFormatting sqref="Q57:R57">
    <cfRule type="colorScale" priority="38">
      <colorScale>
        <cfvo type="num" val="0"/>
        <cfvo type="num" val="5"/>
        <cfvo type="num" val="10"/>
        <color theme="0"/>
        <color rgb="FFA6CAE0"/>
        <color rgb="FFFF5D31"/>
      </colorScale>
    </cfRule>
  </conditionalFormatting>
  <conditionalFormatting sqref="Q59:R59">
    <cfRule type="colorScale" priority="37">
      <colorScale>
        <cfvo type="num" val="0"/>
        <cfvo type="num" val="5"/>
        <cfvo type="num" val="10"/>
        <color theme="0"/>
        <color rgb="FFA6CAE0"/>
        <color rgb="FFFF5D31"/>
      </colorScale>
    </cfRule>
  </conditionalFormatting>
  <conditionalFormatting sqref="Q61:R61">
    <cfRule type="colorScale" priority="36">
      <colorScale>
        <cfvo type="num" val="0"/>
        <cfvo type="num" val="5"/>
        <cfvo type="num" val="10"/>
        <color theme="0"/>
        <color rgb="FFA6CAE0"/>
        <color rgb="FFFF5D31"/>
      </colorScale>
    </cfRule>
  </conditionalFormatting>
  <conditionalFormatting sqref="Q63:R63">
    <cfRule type="colorScale" priority="35">
      <colorScale>
        <cfvo type="num" val="0"/>
        <cfvo type="num" val="5"/>
        <cfvo type="num" val="10"/>
        <color theme="0"/>
        <color rgb="FFA6CAE0"/>
        <color rgb="FFFF5D31"/>
      </colorScale>
    </cfRule>
  </conditionalFormatting>
  <conditionalFormatting sqref="Q65:R65">
    <cfRule type="colorScale" priority="34">
      <colorScale>
        <cfvo type="num" val="0"/>
        <cfvo type="num" val="5"/>
        <cfvo type="num" val="10"/>
        <color theme="0"/>
        <color rgb="FFA6CAE0"/>
        <color rgb="FFFF5D31"/>
      </colorScale>
    </cfRule>
  </conditionalFormatting>
  <conditionalFormatting sqref="Q67:R67">
    <cfRule type="colorScale" priority="122">
      <colorScale>
        <cfvo type="formula" val="0"/>
        <cfvo type="formula" val="5"/>
        <color rgb="FF11B2EB"/>
        <color rgb="FFD85C00"/>
      </colorScale>
    </cfRule>
    <cfRule type="colorScale" priority="124">
      <colorScale>
        <cfvo type="formula" val="1"/>
        <cfvo type="percentile" val="50"/>
        <cfvo type="formula" val="5"/>
        <color rgb="FFFFE5D2"/>
        <color rgb="FFFFEB84"/>
        <color rgb="FFD85C00"/>
      </colorScale>
    </cfRule>
    <cfRule type="colorScale" priority="123">
      <colorScale>
        <cfvo type="min"/>
        <cfvo type="max"/>
        <color rgb="FF63BE7B"/>
        <color rgb="FFFFEF9C"/>
      </colorScale>
    </cfRule>
    <cfRule type="colorScale" priority="121">
      <colorScale>
        <cfvo type="min"/>
        <cfvo type="max"/>
        <color rgb="FFB4DCFA"/>
        <color rgb="FFD85C00"/>
      </colorScale>
    </cfRule>
    <cfRule type="colorScale" priority="120">
      <colorScale>
        <cfvo type="formula" val="0"/>
        <cfvo type="formula" val="5"/>
        <color rgb="FFB4DCFA"/>
        <color rgb="FFD85C00"/>
      </colorScale>
    </cfRule>
    <cfRule type="colorScale" priority="119">
      <colorScale>
        <cfvo type="formula" val="0"/>
        <cfvo type="formula" val="5"/>
        <color rgb="FFDEF4FC"/>
        <color rgb="FFFFB279"/>
      </colorScale>
    </cfRule>
  </conditionalFormatting>
  <conditionalFormatting sqref="Q69:R69">
    <cfRule type="colorScale" priority="127">
      <colorScale>
        <cfvo type="min"/>
        <cfvo type="max"/>
        <color rgb="FFB4DCFA"/>
        <color rgb="FFD85C00"/>
      </colorScale>
    </cfRule>
    <cfRule type="colorScale" priority="130">
      <colorScale>
        <cfvo type="formula" val="1"/>
        <cfvo type="percentile" val="50"/>
        <cfvo type="formula" val="5"/>
        <color rgb="FFFFE5D2"/>
        <color rgb="FFFFEB84"/>
        <color rgb="FFD85C00"/>
      </colorScale>
    </cfRule>
    <cfRule type="colorScale" priority="129">
      <colorScale>
        <cfvo type="min"/>
        <cfvo type="max"/>
        <color rgb="FF63BE7B"/>
        <color rgb="FFFFEF9C"/>
      </colorScale>
    </cfRule>
    <cfRule type="colorScale" priority="128">
      <colorScale>
        <cfvo type="formula" val="0"/>
        <cfvo type="formula" val="5"/>
        <color rgb="FF11B2EB"/>
        <color rgb="FFD85C00"/>
      </colorScale>
    </cfRule>
    <cfRule type="colorScale" priority="126">
      <colorScale>
        <cfvo type="formula" val="0"/>
        <cfvo type="formula" val="5"/>
        <color rgb="FFB4DCFA"/>
        <color rgb="FFD85C00"/>
      </colorScale>
    </cfRule>
    <cfRule type="colorScale" priority="125">
      <colorScale>
        <cfvo type="formula" val="0"/>
        <cfvo type="formula" val="5"/>
        <color rgb="FFDEF4FC"/>
        <color rgb="FFFFB279"/>
      </colorScale>
    </cfRule>
  </conditionalFormatting>
  <conditionalFormatting sqref="U55">
    <cfRule type="colorScale" priority="33">
      <colorScale>
        <cfvo type="num" val="0"/>
        <cfvo type="num" val="5"/>
        <cfvo type="num" val="10"/>
        <color theme="0"/>
        <color rgb="FFA6CAE0"/>
        <color rgb="FFFF5D31"/>
      </colorScale>
    </cfRule>
  </conditionalFormatting>
  <conditionalFormatting sqref="U57">
    <cfRule type="colorScale" priority="32">
      <colorScale>
        <cfvo type="num" val="0"/>
        <cfvo type="num" val="5"/>
        <cfvo type="num" val="10"/>
        <color theme="0"/>
        <color rgb="FFA6CAE0"/>
        <color rgb="FFFF5D31"/>
      </colorScale>
    </cfRule>
  </conditionalFormatting>
  <conditionalFormatting sqref="U59">
    <cfRule type="colorScale" priority="31">
      <colorScale>
        <cfvo type="num" val="0"/>
        <cfvo type="num" val="5"/>
        <cfvo type="num" val="10"/>
        <color theme="0"/>
        <color rgb="FFA6CAE0"/>
        <color rgb="FFFF5D31"/>
      </colorScale>
    </cfRule>
  </conditionalFormatting>
  <conditionalFormatting sqref="U61">
    <cfRule type="colorScale" priority="30">
      <colorScale>
        <cfvo type="num" val="0"/>
        <cfvo type="num" val="5"/>
        <cfvo type="num" val="10"/>
        <color theme="0"/>
        <color rgb="FFA6CAE0"/>
        <color rgb="FFFF5D31"/>
      </colorScale>
    </cfRule>
  </conditionalFormatting>
  <conditionalFormatting sqref="U63">
    <cfRule type="colorScale" priority="29">
      <colorScale>
        <cfvo type="num" val="0"/>
        <cfvo type="num" val="5"/>
        <cfvo type="num" val="10"/>
        <color theme="0"/>
        <color rgb="FFA6CAE0"/>
        <color rgb="FFFF5D31"/>
      </colorScale>
    </cfRule>
  </conditionalFormatting>
  <conditionalFormatting sqref="U65">
    <cfRule type="colorScale" priority="28">
      <colorScale>
        <cfvo type="num" val="0"/>
        <cfvo type="num" val="5"/>
        <cfvo type="num" val="10"/>
        <color theme="0"/>
        <color rgb="FFA6CAE0"/>
        <color rgb="FFFF5D31"/>
      </colorScale>
    </cfRule>
  </conditionalFormatting>
  <conditionalFormatting sqref="U67">
    <cfRule type="colorScale" priority="59">
      <colorScale>
        <cfvo type="formula" val="0"/>
        <cfvo type="formula" val="5"/>
        <color rgb="FFDEF4FC"/>
        <color rgb="FFFFB279"/>
      </colorScale>
    </cfRule>
    <cfRule type="colorScale" priority="60">
      <colorScale>
        <cfvo type="formula" val="0"/>
        <cfvo type="formula" val="5"/>
        <color rgb="FFB4DCFA"/>
        <color rgb="FFD85C00"/>
      </colorScale>
    </cfRule>
    <cfRule type="colorScale" priority="61">
      <colorScale>
        <cfvo type="min"/>
        <cfvo type="max"/>
        <color rgb="FFB4DCFA"/>
        <color rgb="FFD85C00"/>
      </colorScale>
    </cfRule>
    <cfRule type="colorScale" priority="62">
      <colorScale>
        <cfvo type="formula" val="0"/>
        <cfvo type="formula" val="5"/>
        <color rgb="FF11B2EB"/>
        <color rgb="FFD85C00"/>
      </colorScale>
    </cfRule>
    <cfRule type="colorScale" priority="63">
      <colorScale>
        <cfvo type="min"/>
        <cfvo type="max"/>
        <color rgb="FF63BE7B"/>
        <color rgb="FFFFEF9C"/>
      </colorScale>
    </cfRule>
    <cfRule type="colorScale" priority="64">
      <colorScale>
        <cfvo type="formula" val="1"/>
        <cfvo type="percentile" val="50"/>
        <cfvo type="formula" val="5"/>
        <color rgb="FFFFE5D2"/>
        <color rgb="FFFFEB84"/>
        <color rgb="FFD85C00"/>
      </colorScale>
    </cfRule>
  </conditionalFormatting>
  <conditionalFormatting sqref="U69">
    <cfRule type="colorScale" priority="65">
      <colorScale>
        <cfvo type="formula" val="0"/>
        <cfvo type="formula" val="5"/>
        <color rgb="FFDEF4FC"/>
        <color rgb="FFFFB279"/>
      </colorScale>
    </cfRule>
    <cfRule type="colorScale" priority="66">
      <colorScale>
        <cfvo type="formula" val="0"/>
        <cfvo type="formula" val="5"/>
        <color rgb="FFB4DCFA"/>
        <color rgb="FFD85C00"/>
      </colorScale>
    </cfRule>
    <cfRule type="colorScale" priority="70">
      <colorScale>
        <cfvo type="formula" val="1"/>
        <cfvo type="percentile" val="50"/>
        <cfvo type="formula" val="5"/>
        <color rgb="FFFFE5D2"/>
        <color rgb="FFFFEB84"/>
        <color rgb="FFD85C00"/>
      </colorScale>
    </cfRule>
    <cfRule type="colorScale" priority="69">
      <colorScale>
        <cfvo type="min"/>
        <cfvo type="max"/>
        <color rgb="FF63BE7B"/>
        <color rgb="FFFFEF9C"/>
      </colorScale>
    </cfRule>
    <cfRule type="colorScale" priority="68">
      <colorScale>
        <cfvo type="formula" val="0"/>
        <cfvo type="formula" val="5"/>
        <color rgb="FF11B2EB"/>
        <color rgb="FFD85C00"/>
      </colorScale>
    </cfRule>
    <cfRule type="colorScale" priority="67">
      <colorScale>
        <cfvo type="min"/>
        <cfvo type="max"/>
        <color rgb="FFB4DCFA"/>
        <color rgb="FFD85C00"/>
      </colorScale>
    </cfRule>
  </conditionalFormatting>
  <conditionalFormatting sqref="X55">
    <cfRule type="colorScale" priority="27">
      <colorScale>
        <cfvo type="num" val="0"/>
        <cfvo type="num" val="5"/>
        <cfvo type="num" val="10"/>
        <color theme="0"/>
        <color rgb="FFA6CAE0"/>
        <color rgb="FFFF5D31"/>
      </colorScale>
    </cfRule>
  </conditionalFormatting>
  <conditionalFormatting sqref="X57">
    <cfRule type="colorScale" priority="26">
      <colorScale>
        <cfvo type="num" val="0"/>
        <cfvo type="num" val="5"/>
        <cfvo type="num" val="10"/>
        <color theme="0"/>
        <color rgb="FFA6CAE0"/>
        <color rgb="FFFF5D31"/>
      </colorScale>
    </cfRule>
  </conditionalFormatting>
  <conditionalFormatting sqref="X59">
    <cfRule type="colorScale" priority="25">
      <colorScale>
        <cfvo type="num" val="0"/>
        <cfvo type="num" val="5"/>
        <cfvo type="num" val="10"/>
        <color theme="0"/>
        <color rgb="FFA6CAE0"/>
        <color rgb="FFFF5D31"/>
      </colorScale>
    </cfRule>
  </conditionalFormatting>
  <conditionalFormatting sqref="X61">
    <cfRule type="colorScale" priority="24">
      <colorScale>
        <cfvo type="num" val="0"/>
        <cfvo type="num" val="5"/>
        <cfvo type="num" val="10"/>
        <color theme="0"/>
        <color rgb="FFA6CAE0"/>
        <color rgb="FFFF5D31"/>
      </colorScale>
    </cfRule>
  </conditionalFormatting>
  <conditionalFormatting sqref="X63">
    <cfRule type="colorScale" priority="23">
      <colorScale>
        <cfvo type="num" val="0"/>
        <cfvo type="num" val="5"/>
        <cfvo type="num" val="10"/>
        <color theme="0"/>
        <color rgb="FFA6CAE0"/>
        <color rgb="FFFF5D31"/>
      </colorScale>
    </cfRule>
  </conditionalFormatting>
  <conditionalFormatting sqref="X65">
    <cfRule type="colorScale" priority="22">
      <colorScale>
        <cfvo type="num" val="0"/>
        <cfvo type="num" val="5"/>
        <cfvo type="num" val="10"/>
        <color theme="0"/>
        <color rgb="FFA6CAE0"/>
        <color rgb="FFFF5D31"/>
      </colorScale>
    </cfRule>
  </conditionalFormatting>
  <conditionalFormatting sqref="X67">
    <cfRule type="colorScale" priority="108">
      <colorScale>
        <cfvo type="formula" val="0"/>
        <cfvo type="formula" val="5"/>
        <color rgb="FFB4DCFA"/>
        <color rgb="FFD85C00"/>
      </colorScale>
    </cfRule>
    <cfRule type="colorScale" priority="112">
      <colorScale>
        <cfvo type="formula" val="1"/>
        <cfvo type="percentile" val="50"/>
        <cfvo type="formula" val="5"/>
        <color rgb="FFFFE5D2"/>
        <color rgb="FFFFEB84"/>
        <color rgb="FFD85C00"/>
      </colorScale>
    </cfRule>
    <cfRule type="colorScale" priority="109">
      <colorScale>
        <cfvo type="min"/>
        <cfvo type="max"/>
        <color rgb="FFB4DCFA"/>
        <color rgb="FFD85C00"/>
      </colorScale>
    </cfRule>
    <cfRule type="colorScale" priority="110">
      <colorScale>
        <cfvo type="formula" val="0"/>
        <cfvo type="formula" val="5"/>
        <color rgb="FF11B2EB"/>
        <color rgb="FFD85C00"/>
      </colorScale>
    </cfRule>
    <cfRule type="colorScale" priority="111">
      <colorScale>
        <cfvo type="min"/>
        <cfvo type="max"/>
        <color rgb="FF63BE7B"/>
        <color rgb="FFFFEF9C"/>
      </colorScale>
    </cfRule>
    <cfRule type="colorScale" priority="107">
      <colorScale>
        <cfvo type="formula" val="0"/>
        <cfvo type="formula" val="5"/>
        <color rgb="FFDEF4FC"/>
        <color rgb="FFFFB279"/>
      </colorScale>
    </cfRule>
  </conditionalFormatting>
  <conditionalFormatting sqref="X69">
    <cfRule type="colorScale" priority="113">
      <colorScale>
        <cfvo type="formula" val="0"/>
        <cfvo type="formula" val="5"/>
        <color rgb="FFDEF4FC"/>
        <color rgb="FFFFB279"/>
      </colorScale>
    </cfRule>
    <cfRule type="colorScale" priority="118">
      <colorScale>
        <cfvo type="formula" val="1"/>
        <cfvo type="percentile" val="50"/>
        <cfvo type="formula" val="5"/>
        <color rgb="FFFFE5D2"/>
        <color rgb="FFFFEB84"/>
        <color rgb="FFD85C00"/>
      </colorScale>
    </cfRule>
    <cfRule type="colorScale" priority="117">
      <colorScale>
        <cfvo type="min"/>
        <cfvo type="max"/>
        <color rgb="FF63BE7B"/>
        <color rgb="FFFFEF9C"/>
      </colorScale>
    </cfRule>
    <cfRule type="colorScale" priority="116">
      <colorScale>
        <cfvo type="formula" val="0"/>
        <cfvo type="formula" val="5"/>
        <color rgb="FF11B2EB"/>
        <color rgb="FFD85C00"/>
      </colorScale>
    </cfRule>
    <cfRule type="colorScale" priority="115">
      <colorScale>
        <cfvo type="min"/>
        <cfvo type="max"/>
        <color rgb="FFB4DCFA"/>
        <color rgb="FFD85C00"/>
      </colorScale>
    </cfRule>
    <cfRule type="colorScale" priority="114">
      <colorScale>
        <cfvo type="formula" val="0"/>
        <cfvo type="formula" val="5"/>
        <color rgb="FFB4DCFA"/>
        <color rgb="FFD85C00"/>
      </colorScale>
    </cfRule>
  </conditionalFormatting>
  <conditionalFormatting sqref="AA55">
    <cfRule type="colorScale" priority="21">
      <colorScale>
        <cfvo type="num" val="0"/>
        <cfvo type="num" val="5"/>
        <cfvo type="num" val="10"/>
        <color theme="0"/>
        <color rgb="FFA6CAE0"/>
        <color rgb="FFFF5D31"/>
      </colorScale>
    </cfRule>
  </conditionalFormatting>
  <conditionalFormatting sqref="AA57">
    <cfRule type="colorScale" priority="20">
      <colorScale>
        <cfvo type="num" val="0"/>
        <cfvo type="num" val="5"/>
        <cfvo type="num" val="10"/>
        <color theme="0"/>
        <color rgb="FFA6CAE0"/>
        <color rgb="FFFF5D31"/>
      </colorScale>
    </cfRule>
  </conditionalFormatting>
  <conditionalFormatting sqref="AA59">
    <cfRule type="colorScale" priority="19">
      <colorScale>
        <cfvo type="num" val="0"/>
        <cfvo type="num" val="5"/>
        <cfvo type="num" val="10"/>
        <color theme="0"/>
        <color rgb="FFA6CAE0"/>
        <color rgb="FFFF5D31"/>
      </colorScale>
    </cfRule>
  </conditionalFormatting>
  <conditionalFormatting sqref="AA61">
    <cfRule type="colorScale" priority="18">
      <colorScale>
        <cfvo type="num" val="0"/>
        <cfvo type="num" val="5"/>
        <cfvo type="num" val="10"/>
        <color theme="0"/>
        <color rgb="FFA6CAE0"/>
        <color rgb="FFFF5D31"/>
      </colorScale>
    </cfRule>
  </conditionalFormatting>
  <conditionalFormatting sqref="AA63">
    <cfRule type="colorScale" priority="17">
      <colorScale>
        <cfvo type="num" val="0"/>
        <cfvo type="num" val="5"/>
        <cfvo type="num" val="10"/>
        <color theme="0"/>
        <color rgb="FFA6CAE0"/>
        <color rgb="FFFF5D31"/>
      </colorScale>
    </cfRule>
  </conditionalFormatting>
  <conditionalFormatting sqref="AA65">
    <cfRule type="colorScale" priority="16">
      <colorScale>
        <cfvo type="num" val="0"/>
        <cfvo type="num" val="5"/>
        <cfvo type="num" val="10"/>
        <color theme="0"/>
        <color rgb="FFA6CAE0"/>
        <color rgb="FFFF5D31"/>
      </colorScale>
    </cfRule>
  </conditionalFormatting>
  <conditionalFormatting sqref="AA67">
    <cfRule type="colorScale" priority="73">
      <colorScale>
        <cfvo type="min"/>
        <cfvo type="max"/>
        <color rgb="FFB4DCFA"/>
        <color rgb="FFD85C00"/>
      </colorScale>
    </cfRule>
    <cfRule type="colorScale" priority="71">
      <colorScale>
        <cfvo type="formula" val="0"/>
        <cfvo type="formula" val="5"/>
        <color rgb="FFDEF4FC"/>
        <color rgb="FFFFB279"/>
      </colorScale>
    </cfRule>
    <cfRule type="colorScale" priority="72">
      <colorScale>
        <cfvo type="formula" val="0"/>
        <cfvo type="formula" val="5"/>
        <color rgb="FFB4DCFA"/>
        <color rgb="FFD85C00"/>
      </colorScale>
    </cfRule>
    <cfRule type="colorScale" priority="74">
      <colorScale>
        <cfvo type="formula" val="0"/>
        <cfvo type="formula" val="5"/>
        <color rgb="FF11B2EB"/>
        <color rgb="FFD85C00"/>
      </colorScale>
    </cfRule>
    <cfRule type="colorScale" priority="75">
      <colorScale>
        <cfvo type="min"/>
        <cfvo type="max"/>
        <color rgb="FF63BE7B"/>
        <color rgb="FFFFEF9C"/>
      </colorScale>
    </cfRule>
    <cfRule type="colorScale" priority="76">
      <colorScale>
        <cfvo type="formula" val="1"/>
        <cfvo type="percentile" val="50"/>
        <cfvo type="formula" val="5"/>
        <color rgb="FFFFE5D2"/>
        <color rgb="FFFFEB84"/>
        <color rgb="FFD85C00"/>
      </colorScale>
    </cfRule>
  </conditionalFormatting>
  <conditionalFormatting sqref="AA69">
    <cfRule type="colorScale" priority="79">
      <colorScale>
        <cfvo type="min"/>
        <cfvo type="max"/>
        <color rgb="FFB4DCFA"/>
        <color rgb="FFD85C00"/>
      </colorScale>
    </cfRule>
    <cfRule type="colorScale" priority="81">
      <colorScale>
        <cfvo type="min"/>
        <cfvo type="max"/>
        <color rgb="FF63BE7B"/>
        <color rgb="FFFFEF9C"/>
      </colorScale>
    </cfRule>
    <cfRule type="colorScale" priority="82">
      <colorScale>
        <cfvo type="formula" val="1"/>
        <cfvo type="percentile" val="50"/>
        <cfvo type="formula" val="5"/>
        <color rgb="FFFFE5D2"/>
        <color rgb="FFFFEB84"/>
        <color rgb="FFD85C00"/>
      </colorScale>
    </cfRule>
    <cfRule type="colorScale" priority="80">
      <colorScale>
        <cfvo type="formula" val="0"/>
        <cfvo type="formula" val="5"/>
        <color rgb="FF11B2EB"/>
        <color rgb="FFD85C00"/>
      </colorScale>
    </cfRule>
    <cfRule type="colorScale" priority="77">
      <colorScale>
        <cfvo type="formula" val="0"/>
        <cfvo type="formula" val="5"/>
        <color rgb="FFDEF4FC"/>
        <color rgb="FFFFB279"/>
      </colorScale>
    </cfRule>
    <cfRule type="colorScale" priority="78">
      <colorScale>
        <cfvo type="formula" val="0"/>
        <cfvo type="formula" val="5"/>
        <color rgb="FFB4DCFA"/>
        <color rgb="FFD85C00"/>
      </colorScale>
    </cfRule>
  </conditionalFormatting>
  <conditionalFormatting sqref="AD55">
    <cfRule type="colorScale" priority="15">
      <colorScale>
        <cfvo type="num" val="0"/>
        <cfvo type="num" val="5"/>
        <cfvo type="num" val="10"/>
        <color theme="0"/>
        <color rgb="FFA6CAE0"/>
        <color rgb="FFFF5D31"/>
      </colorScale>
    </cfRule>
  </conditionalFormatting>
  <conditionalFormatting sqref="AD57">
    <cfRule type="colorScale" priority="14">
      <colorScale>
        <cfvo type="num" val="0"/>
        <cfvo type="num" val="5"/>
        <cfvo type="num" val="10"/>
        <color theme="0"/>
        <color rgb="FFA6CAE0"/>
        <color rgb="FFFF5D31"/>
      </colorScale>
    </cfRule>
  </conditionalFormatting>
  <conditionalFormatting sqref="AD59">
    <cfRule type="colorScale" priority="13">
      <colorScale>
        <cfvo type="num" val="0"/>
        <cfvo type="num" val="5"/>
        <cfvo type="num" val="10"/>
        <color theme="0"/>
        <color rgb="FFA6CAE0"/>
        <color rgb="FFFF5D31"/>
      </colorScale>
    </cfRule>
  </conditionalFormatting>
  <conditionalFormatting sqref="AD61">
    <cfRule type="colorScale" priority="12">
      <colorScale>
        <cfvo type="num" val="0"/>
        <cfvo type="num" val="5"/>
        <cfvo type="num" val="10"/>
        <color theme="0"/>
        <color rgb="FFA6CAE0"/>
        <color rgb="FFFF5D31"/>
      </colorScale>
    </cfRule>
  </conditionalFormatting>
  <conditionalFormatting sqref="AD63">
    <cfRule type="colorScale" priority="11">
      <colorScale>
        <cfvo type="num" val="0"/>
        <cfvo type="num" val="5"/>
        <cfvo type="num" val="10"/>
        <color theme="0"/>
        <color rgb="FFA6CAE0"/>
        <color rgb="FFFF5D31"/>
      </colorScale>
    </cfRule>
  </conditionalFormatting>
  <conditionalFormatting sqref="AD65">
    <cfRule type="colorScale" priority="10">
      <colorScale>
        <cfvo type="num" val="0"/>
        <cfvo type="num" val="5"/>
        <cfvo type="num" val="10"/>
        <color theme="0"/>
        <color rgb="FFA6CAE0"/>
        <color rgb="FFFF5D31"/>
      </colorScale>
    </cfRule>
  </conditionalFormatting>
  <conditionalFormatting sqref="AD67">
    <cfRule type="colorScale" priority="83">
      <colorScale>
        <cfvo type="formula" val="0"/>
        <cfvo type="formula" val="5"/>
        <color rgb="FFDEF4FC"/>
        <color rgb="FFFFB279"/>
      </colorScale>
    </cfRule>
    <cfRule type="colorScale" priority="88">
      <colorScale>
        <cfvo type="formula" val="1"/>
        <cfvo type="percentile" val="50"/>
        <cfvo type="formula" val="5"/>
        <color rgb="FFFFE5D2"/>
        <color rgb="FFFFEB84"/>
        <color rgb="FFD85C00"/>
      </colorScale>
    </cfRule>
    <cfRule type="colorScale" priority="87">
      <colorScale>
        <cfvo type="min"/>
        <cfvo type="max"/>
        <color rgb="FF63BE7B"/>
        <color rgb="FFFFEF9C"/>
      </colorScale>
    </cfRule>
    <cfRule type="colorScale" priority="86">
      <colorScale>
        <cfvo type="formula" val="0"/>
        <cfvo type="formula" val="5"/>
        <color rgb="FF11B2EB"/>
        <color rgb="FFD85C00"/>
      </colorScale>
    </cfRule>
    <cfRule type="colorScale" priority="85">
      <colorScale>
        <cfvo type="min"/>
        <cfvo type="max"/>
        <color rgb="FFB4DCFA"/>
        <color rgb="FFD85C00"/>
      </colorScale>
    </cfRule>
    <cfRule type="colorScale" priority="84">
      <colorScale>
        <cfvo type="formula" val="0"/>
        <cfvo type="formula" val="5"/>
        <color rgb="FFB4DCFA"/>
        <color rgb="FFD85C00"/>
      </colorScale>
    </cfRule>
  </conditionalFormatting>
  <conditionalFormatting sqref="AD69">
    <cfRule type="colorScale" priority="90">
      <colorScale>
        <cfvo type="formula" val="0"/>
        <cfvo type="formula" val="5"/>
        <color rgb="FFB4DCFA"/>
        <color rgb="FFD85C00"/>
      </colorScale>
    </cfRule>
    <cfRule type="colorScale" priority="91">
      <colorScale>
        <cfvo type="min"/>
        <cfvo type="max"/>
        <color rgb="FFB4DCFA"/>
        <color rgb="FFD85C00"/>
      </colorScale>
    </cfRule>
    <cfRule type="colorScale" priority="89">
      <colorScale>
        <cfvo type="formula" val="0"/>
        <cfvo type="formula" val="5"/>
        <color rgb="FFDEF4FC"/>
        <color rgb="FFFFB279"/>
      </colorScale>
    </cfRule>
    <cfRule type="colorScale" priority="94">
      <colorScale>
        <cfvo type="formula" val="1"/>
        <cfvo type="percentile" val="50"/>
        <cfvo type="formula" val="5"/>
        <color rgb="FFFFE5D2"/>
        <color rgb="FFFFEB84"/>
        <color rgb="FFD85C00"/>
      </colorScale>
    </cfRule>
    <cfRule type="colorScale" priority="93">
      <colorScale>
        <cfvo type="min"/>
        <cfvo type="max"/>
        <color rgb="FF63BE7B"/>
        <color rgb="FFFFEF9C"/>
      </colorScale>
    </cfRule>
    <cfRule type="colorScale" priority="92">
      <colorScale>
        <cfvo type="formula" val="0"/>
        <cfvo type="formula" val="5"/>
        <color rgb="FF11B2EB"/>
        <color rgb="FFD85C00"/>
      </colorScale>
    </cfRule>
  </conditionalFormatting>
  <conditionalFormatting sqref="AG55">
    <cfRule type="colorScale" priority="9">
      <colorScale>
        <cfvo type="num" val="0"/>
        <cfvo type="num" val="5"/>
        <cfvo type="num" val="10"/>
        <color theme="0"/>
        <color rgb="FFA6CAE0"/>
        <color rgb="FFFF5D31"/>
      </colorScale>
    </cfRule>
  </conditionalFormatting>
  <conditionalFormatting sqref="AG57">
    <cfRule type="colorScale" priority="8">
      <colorScale>
        <cfvo type="num" val="0"/>
        <cfvo type="num" val="5"/>
        <cfvo type="num" val="10"/>
        <color theme="0"/>
        <color rgb="FFA6CAE0"/>
        <color rgb="FFFF5D31"/>
      </colorScale>
    </cfRule>
  </conditionalFormatting>
  <conditionalFormatting sqref="AG59">
    <cfRule type="colorScale" priority="7">
      <colorScale>
        <cfvo type="num" val="0"/>
        <cfvo type="num" val="5"/>
        <cfvo type="num" val="10"/>
        <color theme="0"/>
        <color rgb="FFA6CAE0"/>
        <color rgb="FFFF5D31"/>
      </colorScale>
    </cfRule>
  </conditionalFormatting>
  <conditionalFormatting sqref="AG61">
    <cfRule type="colorScale" priority="6">
      <colorScale>
        <cfvo type="num" val="0"/>
        <cfvo type="num" val="5"/>
        <cfvo type="num" val="10"/>
        <color theme="0"/>
        <color rgb="FFA6CAE0"/>
        <color rgb="FFFF5D31"/>
      </colorScale>
    </cfRule>
  </conditionalFormatting>
  <conditionalFormatting sqref="AG63">
    <cfRule type="colorScale" priority="5">
      <colorScale>
        <cfvo type="num" val="0"/>
        <cfvo type="num" val="5"/>
        <cfvo type="num" val="10"/>
        <color theme="0"/>
        <color rgb="FFA6CAE0"/>
        <color rgb="FFFF5D31"/>
      </colorScale>
    </cfRule>
  </conditionalFormatting>
  <conditionalFormatting sqref="AG65">
    <cfRule type="colorScale" priority="4">
      <colorScale>
        <cfvo type="num" val="0"/>
        <cfvo type="num" val="5"/>
        <cfvo type="num" val="10"/>
        <color theme="0"/>
        <color rgb="FFA6CAE0"/>
        <color rgb="FFFF5D31"/>
      </colorScale>
    </cfRule>
  </conditionalFormatting>
  <conditionalFormatting sqref="AG67">
    <cfRule type="colorScale" priority="99">
      <colorScale>
        <cfvo type="min"/>
        <cfvo type="max"/>
        <color rgb="FF63BE7B"/>
        <color rgb="FFFFEF9C"/>
      </colorScale>
    </cfRule>
    <cfRule type="colorScale" priority="95">
      <colorScale>
        <cfvo type="formula" val="0"/>
        <cfvo type="formula" val="5"/>
        <color rgb="FFDEF4FC"/>
        <color rgb="FFFFB279"/>
      </colorScale>
    </cfRule>
    <cfRule type="colorScale" priority="96">
      <colorScale>
        <cfvo type="formula" val="0"/>
        <cfvo type="formula" val="5"/>
        <color rgb="FFB4DCFA"/>
        <color rgb="FFD85C00"/>
      </colorScale>
    </cfRule>
    <cfRule type="colorScale" priority="97">
      <colorScale>
        <cfvo type="min"/>
        <cfvo type="max"/>
        <color rgb="FFB4DCFA"/>
        <color rgb="FFD85C00"/>
      </colorScale>
    </cfRule>
    <cfRule type="colorScale" priority="98">
      <colorScale>
        <cfvo type="formula" val="0"/>
        <cfvo type="formula" val="5"/>
        <color rgb="FF11B2EB"/>
        <color rgb="FFD85C00"/>
      </colorScale>
    </cfRule>
    <cfRule type="colorScale" priority="100">
      <colorScale>
        <cfvo type="formula" val="1"/>
        <cfvo type="percentile" val="50"/>
        <cfvo type="formula" val="5"/>
        <color rgb="FFFFE5D2"/>
        <color rgb="FFFFEB84"/>
        <color rgb="FFD85C00"/>
      </colorScale>
    </cfRule>
  </conditionalFormatting>
  <conditionalFormatting sqref="AG69">
    <cfRule type="colorScale" priority="105">
      <colorScale>
        <cfvo type="min"/>
        <cfvo type="max"/>
        <color rgb="FF63BE7B"/>
        <color rgb="FFFFEF9C"/>
      </colorScale>
    </cfRule>
    <cfRule type="colorScale" priority="104">
      <colorScale>
        <cfvo type="formula" val="0"/>
        <cfvo type="formula" val="5"/>
        <color rgb="FF11B2EB"/>
        <color rgb="FFD85C00"/>
      </colorScale>
    </cfRule>
    <cfRule type="colorScale" priority="103">
      <colorScale>
        <cfvo type="min"/>
        <cfvo type="max"/>
        <color rgb="FFB4DCFA"/>
        <color rgb="FFD85C00"/>
      </colorScale>
    </cfRule>
    <cfRule type="colorScale" priority="102">
      <colorScale>
        <cfvo type="formula" val="0"/>
        <cfvo type="formula" val="5"/>
        <color rgb="FFB4DCFA"/>
        <color rgb="FFD85C00"/>
      </colorScale>
    </cfRule>
    <cfRule type="colorScale" priority="101">
      <colorScale>
        <cfvo type="formula" val="0"/>
        <cfvo type="formula" val="5"/>
        <color rgb="FFDEF4FC"/>
        <color rgb="FFFFB279"/>
      </colorScale>
    </cfRule>
    <cfRule type="colorScale" priority="106">
      <colorScale>
        <cfvo type="formula" val="1"/>
        <cfvo type="percentile" val="50"/>
        <cfvo type="formula" val="5"/>
        <color rgb="FFFFE5D2"/>
        <color rgb="FFFFEB84"/>
        <color rgb="FFD85C00"/>
      </colorScale>
    </cfRule>
  </conditionalFormatting>
  <dataValidations count="3">
    <dataValidation type="list" allowBlank="1" showErrorMessage="1" sqref="D55:E55 AG65 AG63 AG61 AG59 AG57 AG55 AA65 AA63 AA61 AA59 AA57 AA55 X65 X63 X61 X59 X57 X55 U65 U63 U61 U59 U57 U55 Q65:R65 Q63:R63 Q61:R61 Q59:R59 Q57:R57 Q55:R55 N65 N63 N61 N59 N57 N55 K65 K63 K61 K59 K57 K55 H65 AD65 AD63 AD61 AD59 AD57 H63 H61 H59 H57 H55 AD55 D65:E65 D63:E63 D61:E61 D59:E59 D57:E57" xr:uid="{CA6A0766-1C1B-5441-B6D6-9AF364D0982B}">
      <formula1>$BC$100:$BC$110</formula1>
    </dataValidation>
    <dataValidation type="list" allowBlank="1" showErrorMessage="1" sqref="X56 H79:H90 H66:H70 K66:K70 N66:N70 Q66:R70 U66:U70 X66:X70 AA66:AA70 AD66:AD70 AG66:AG70 D66:E70 AG62 AG60 AG58 AG56 D79:E90 AA64 AA62 AA60 AA58 AG79:AG90 X64 X62 X60 X58 AD79:AD90 U64 U62 U60 U58 AA79:AA90 Q64:R64 Q62:R62 Q60:R60 Q58:R58 X79:X90 N64 N62 N60 N58 U79:U90 K64 K62 K60 K58 Q79:R90 AD64 AD62 AD60 AD58 N79:N90 H64 H62 H60 H58 H56 D64:E64 D62:E62 D60:E60 D58:E58 D56:E56 AG64 K79:K90 AD56 K56 N56 Q56:R56 U56 AA56" xr:uid="{7DDEFDC7-BB7E-1741-A57A-453C42806DD9}">
      <formula1>$BC$100:$BC$105</formula1>
    </dataValidation>
    <dataValidation type="list" allowBlank="1" showErrorMessage="1" sqref="H10:H19" xr:uid="{377C3EA3-7418-F14B-B06B-98AA7CDF5D3F}">
      <formula1>$AJ$82:$AJ$92</formula1>
    </dataValidation>
  </dataValidations>
  <pageMargins left="0.25" right="0.25"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2AC7901CF2DE4A85D6ECD95EB50C19" ma:contentTypeVersion="14" ma:contentTypeDescription="Create a new document." ma:contentTypeScope="" ma:versionID="ecefb8fb1112df568f5f084e304602ba">
  <xsd:schema xmlns:xsd="http://www.w3.org/2001/XMLSchema" xmlns:xs="http://www.w3.org/2001/XMLSchema" xmlns:p="http://schemas.microsoft.com/office/2006/metadata/properties" xmlns:ns2="a3ce7dec-9a78-4f3b-8677-a03d4a26623a" xmlns:ns3="da39488a-c33d-4b3f-b4ae-113e23f71d97" targetNamespace="http://schemas.microsoft.com/office/2006/metadata/properties" ma:root="true" ma:fieldsID="ca5cf6a69fdea830fa7bfb2c8f81b9c9" ns2:_="" ns3:_="">
    <xsd:import namespace="a3ce7dec-9a78-4f3b-8677-a03d4a26623a"/>
    <xsd:import namespace="da39488a-c33d-4b3f-b4ae-113e23f71d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ce7dec-9a78-4f3b-8677-a03d4a266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9360adf-5c50-464c-8765-4db33330f2c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39488a-c33d-4b3f-b4ae-113e23f71d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92fa33f-ef06-4954-95a8-94b7364a362e}" ma:internalName="TaxCatchAll" ma:showField="CatchAllData" ma:web="da39488a-c33d-4b3f-b4ae-113e23f71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39488a-c33d-4b3f-b4ae-113e23f71d97" xsi:nil="true"/>
    <lcf76f155ced4ddcb4097134ff3c332f xmlns="a3ce7dec-9a78-4f3b-8677-a03d4a2662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772421-4311-43FE-ACCB-C0A2A5059B5E}"/>
</file>

<file path=customXml/itemProps2.xml><?xml version="1.0" encoding="utf-8"?>
<ds:datastoreItem xmlns:ds="http://schemas.openxmlformats.org/officeDocument/2006/customXml" ds:itemID="{DE170AE2-3863-4F9E-A081-3F8ADFBC9298}"/>
</file>

<file path=customXml/itemProps3.xml><?xml version="1.0" encoding="utf-8"?>
<ds:datastoreItem xmlns:ds="http://schemas.openxmlformats.org/officeDocument/2006/customXml" ds:itemID="{71B5673B-A163-4E06-A421-6A3F90CA0B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yherbert</dc:creator>
  <cp:keywords/>
  <dc:description/>
  <cp:lastModifiedBy>Laura McCloskey</cp:lastModifiedBy>
  <cp:revision/>
  <dcterms:created xsi:type="dcterms:W3CDTF">2013-07-26T13:36:45Z</dcterms:created>
  <dcterms:modified xsi:type="dcterms:W3CDTF">2025-08-15T15:17:24Z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0x010100072AC7901CF2DE4A85D6ECD95EB50C19</vt:lpwstr>
  </property>
  <property fmtid="{D5CDD505-2E9C-101B-9397-08002B2CF9AE}" pid="3" name="MediaServiceImageTags">
    <vt:lpwstr/>
  </property>
</Properties>
</file>